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08" windowWidth="12120" windowHeight="9060" activeTab="1"/>
  </bookViews>
  <sheets>
    <sheet name="Лист1" sheetId="1" r:id="rId1"/>
    <sheet name="перечень" sheetId="2" r:id="rId2"/>
    <sheet name="расчет" sheetId="3" r:id="rId3"/>
  </sheets>
  <definedNames>
    <definedName name="_xlnm.Print_Area" localSheetId="1">'перечень'!$A$1:$N$248</definedName>
  </definedNames>
  <calcPr fullCalcOnLoad="1"/>
</workbook>
</file>

<file path=xl/sharedStrings.xml><?xml version="1.0" encoding="utf-8"?>
<sst xmlns="http://schemas.openxmlformats.org/spreadsheetml/2006/main" count="813" uniqueCount="387">
  <si>
    <t>Экономическое  обоснование  цен</t>
  </si>
  <si>
    <t xml:space="preserve">     Свободные цены складываются из производственной себестоимости</t>
  </si>
  <si>
    <t>и рентабельности.</t>
  </si>
  <si>
    <t>1.  Производственная себестоимость работ включает в себя следующие</t>
  </si>
  <si>
    <t>элементы затрат:</t>
  </si>
  <si>
    <t xml:space="preserve"> - материальные затраты</t>
  </si>
  <si>
    <t xml:space="preserve"> - затраты на оплату труда</t>
  </si>
  <si>
    <t xml:space="preserve"> -  отчисления на социальные нужды</t>
  </si>
  <si>
    <t xml:space="preserve"> - амортизационные отчисления</t>
  </si>
  <si>
    <t xml:space="preserve"> - прочие затраты</t>
  </si>
  <si>
    <t xml:space="preserve">а)  В элементе "материальные затраты" отражается стоимость сырья и </t>
  </si>
  <si>
    <t>материалов, которые обеспечивают выполнение работ, услуг  или</t>
  </si>
  <si>
    <t xml:space="preserve">являются необходимым компонентом при проведении работ, оказании </t>
  </si>
  <si>
    <t>услуг.         Стоимость материальных ресурсов формируется из цен их</t>
  </si>
  <si>
    <t>приобретения,  но без учета налога на добавленную стоимость.</t>
  </si>
  <si>
    <t xml:space="preserve">б) В элементе  " Затраты на оплату труда" включаются выплаты заработной </t>
  </si>
  <si>
    <t xml:space="preserve">платы исполнителям за выполненную работу.    Они определяются исходя </t>
  </si>
  <si>
    <t>из тарифных ставок и должностных окладов (с учетом дополнительных</t>
  </si>
  <si>
    <t>выплат, установленных законодательством)  и величины трудовых затрат,</t>
  </si>
  <si>
    <t xml:space="preserve">расчитанных по  "Типовым нормам времени и выработки на основные </t>
  </si>
  <si>
    <t>виды работ" или по фактическим затратам.</t>
  </si>
  <si>
    <t xml:space="preserve">     Дневная тарифная ставка (при 8 часовом рабочем дне) определяется</t>
  </si>
  <si>
    <t>следующим образом:</t>
  </si>
  <si>
    <t xml:space="preserve">     Дневная тарифная ставка = Месячный должностной оклад  : 20,75</t>
  </si>
  <si>
    <t xml:space="preserve">(20,75 - среднемесячное количество рабочих дней при </t>
  </si>
  <si>
    <t>5-ти дневной  рабочей неделе);</t>
  </si>
  <si>
    <t xml:space="preserve">     Стоимость трудозатрат по выполнению работ, услуг при использовании</t>
  </si>
  <si>
    <t xml:space="preserve">норм времени расчитывается =  Дневная тарифная ставка  х  Норма </t>
  </si>
  <si>
    <t>времени  х  Объем работ</t>
  </si>
  <si>
    <t xml:space="preserve">     Стоимость трудозатрат  по выполнению работ, услуг при использовании</t>
  </si>
  <si>
    <t>норм выработки  =  Дневная тарифная ставка  х  Объем работ  :  Норма</t>
  </si>
  <si>
    <t>выработки</t>
  </si>
  <si>
    <t xml:space="preserve">в)  В элементе "отчисления на социальные нужды" отражаются </t>
  </si>
  <si>
    <t>обязательные отчисления по установленным законодательством нормам</t>
  </si>
  <si>
    <t xml:space="preserve">органам государственного социального страхования, пенсионного фонда, </t>
  </si>
  <si>
    <t xml:space="preserve">государственного фонда занятости, медицинское страхование   от затрат </t>
  </si>
  <si>
    <t>на оплату труда работников, включенных в себестоимость работ (услуг)  по</t>
  </si>
  <si>
    <t xml:space="preserve">элементу  "затраты на оплату труда".         В текущем году этот процент </t>
  </si>
  <si>
    <t>составляет - 26,6%.</t>
  </si>
  <si>
    <t>г)  В элементе "амортизационные отчисления"  отражаются отчисления</t>
  </si>
  <si>
    <t>за используемое оборудование.</t>
  </si>
  <si>
    <t xml:space="preserve">     Величина амортизационных расходов, включаемая в себестоимость </t>
  </si>
  <si>
    <t xml:space="preserve">конкретной работы или услуги,  зависит от балансовой стоимости </t>
  </si>
  <si>
    <t xml:space="preserve">используемого оборудования и нормы амортизации.   </t>
  </si>
  <si>
    <t xml:space="preserve">   Примеры расчета:</t>
  </si>
  <si>
    <t>1. Балансовая стоимость компьютера</t>
  </si>
  <si>
    <t xml:space="preserve">Норма амортизации для компьютера </t>
  </si>
  <si>
    <t xml:space="preserve">Длительность ввода информации </t>
  </si>
  <si>
    <t>1 час</t>
  </si>
  <si>
    <t>Годовая амортизация = 25000 Х 20 : 100</t>
  </si>
  <si>
    <t>Амортизация за месяц = 5000 : 12</t>
  </si>
  <si>
    <t>Среднемесячный бюджет рабочего времени = 148,9 часа</t>
  </si>
  <si>
    <t>Величина амортизации за 1 час = 417 :148,9</t>
  </si>
  <si>
    <t>Величина амортизации за 1 мин. = 1,23 : 60</t>
  </si>
  <si>
    <t>2.  Балансовая стоимость ксерокса</t>
  </si>
  <si>
    <t>Норма амортизации для ксерокса</t>
  </si>
  <si>
    <t>Годовая амортизация = 37 800 Х 20: 100</t>
  </si>
  <si>
    <t>Амортизация за месяц = 7560 : 12</t>
  </si>
  <si>
    <t>Средняя норма выработки в день = 540 листов</t>
  </si>
  <si>
    <t>Среднемесячное  количество дней = 20,75</t>
  </si>
  <si>
    <t>Выработка в месяц = 540 х 20,75</t>
  </si>
  <si>
    <t>Амортизац.отчисл.на ед.изделия  = 630 : 11205</t>
  </si>
  <si>
    <t xml:space="preserve">д) В элементе  "прочие затраты" отражаются затраты, входящие в </t>
  </si>
  <si>
    <t>себестоимость работ, услуг, но не относящихся к ранее перечисленным.</t>
  </si>
  <si>
    <t xml:space="preserve">     Прочие затраты включают:</t>
  </si>
  <si>
    <t xml:space="preserve"> - командировочные расходы, связанные с выполнением данных работ </t>
  </si>
  <si>
    <t>(услуг),</t>
  </si>
  <si>
    <t xml:space="preserve"> - затраты на рекламу,</t>
  </si>
  <si>
    <t xml:space="preserve"> - накладные расходы,</t>
  </si>
  <si>
    <t>НАКЛАДНЫЕ   РАСХОДЫ</t>
  </si>
  <si>
    <t xml:space="preserve">     Величина накладных расходов определяется в процентном </t>
  </si>
  <si>
    <t>отношении  к стоимости трудовых затрат на выполнение работ или</t>
  </si>
  <si>
    <t xml:space="preserve">услуг.  Процент накладных расходов определяется в начале </t>
  </si>
  <si>
    <t xml:space="preserve">финансового года в целом по архивному учреждению на основании </t>
  </si>
  <si>
    <t>сметы.</t>
  </si>
  <si>
    <t xml:space="preserve">     Абсолютная величина накладных расходов определяется как </t>
  </si>
  <si>
    <t>разность между общей суммой затрат по смете и суммой затрат</t>
  </si>
  <si>
    <t>на заработную плату производственного персонала с отчислениями</t>
  </si>
  <si>
    <t>на социальные нужды,  затрат на приобретение оборудования и</t>
  </si>
  <si>
    <t>инвентаря , приобретение мягкого инвентаря .</t>
  </si>
  <si>
    <t>Размер процента накладных расходов определяется путем</t>
  </si>
  <si>
    <t>деления абсолютной величины накладных расходов на величину</t>
  </si>
  <si>
    <t xml:space="preserve">фонда заработной платы основного персонала архивного </t>
  </si>
  <si>
    <t>учреждения.</t>
  </si>
  <si>
    <t xml:space="preserve">     Для определения конкретной величины накладных расходов</t>
  </si>
  <si>
    <t>в стоимости работы, услуги, заработная плата исполнителей этой</t>
  </si>
  <si>
    <t>работы умножается на процент накладных расходов.</t>
  </si>
  <si>
    <t>РАСЧЕТ</t>
  </si>
  <si>
    <t xml:space="preserve">       величины накладных расходов на 2007 год</t>
  </si>
  <si>
    <t>Бюджет</t>
  </si>
  <si>
    <t>Статьи   затрат</t>
  </si>
  <si>
    <t>В смете</t>
  </si>
  <si>
    <t>в тыс.руб.</t>
  </si>
  <si>
    <t>Смета затрат на 2007 год</t>
  </si>
  <si>
    <t>Заработная плата</t>
  </si>
  <si>
    <t xml:space="preserve">      в том числе:</t>
  </si>
  <si>
    <t>Заработная плата АУП и обслуживающего персонала</t>
  </si>
  <si>
    <t>Начисления на з/пл - 26,6% х  2900</t>
  </si>
  <si>
    <t>Канцелярские и хозяйственные расходы</t>
  </si>
  <si>
    <t>Командировки и служебные разъезды</t>
  </si>
  <si>
    <t>Услуги связи</t>
  </si>
  <si>
    <t>Коммунальные услуги</t>
  </si>
  <si>
    <t>Текущие расходы</t>
  </si>
  <si>
    <t>Приобретение оборудования</t>
  </si>
  <si>
    <t>и инвентаря</t>
  </si>
  <si>
    <t>Приобретение мягкого инвентаря</t>
  </si>
  <si>
    <t>Капитальный ремонт</t>
  </si>
  <si>
    <t>Прочие расходы</t>
  </si>
  <si>
    <t>ИТОГО:</t>
  </si>
  <si>
    <t>Определение ФЗП основного персонала</t>
  </si>
  <si>
    <t>Определение величнины начислений- 26,6% х890</t>
  </si>
  <si>
    <t>Абсолютная величина</t>
  </si>
  <si>
    <t xml:space="preserve">накладных расходов </t>
  </si>
  <si>
    <t>Процент накладных расходов</t>
  </si>
  <si>
    <t xml:space="preserve">2.   Прибыль от реализации продукции и услуг по свободным ценам </t>
  </si>
  <si>
    <t>определяется как разница между выручкой от реализации (без НДС)</t>
  </si>
  <si>
    <t>и затратами, включаемыми в себестоимость продукции и услуг.</t>
  </si>
  <si>
    <t xml:space="preserve">     Прибыль определяется величиной рентабельност,</t>
  </si>
  <si>
    <t>% рентабельности не выше 25 %.</t>
  </si>
  <si>
    <t xml:space="preserve">     Все ранее установленные предельные нормативы рентабельности</t>
  </si>
  <si>
    <t>отменены.</t>
  </si>
  <si>
    <t xml:space="preserve">     Уровень рентабельности устанавливается в процентном отношении </t>
  </si>
  <si>
    <t>к производственной себестоимости продукции, работ и услуг.</t>
  </si>
  <si>
    <t xml:space="preserve">     Прибыль от платных работ и услуг облагается налогом по ставке 24%.</t>
  </si>
  <si>
    <t xml:space="preserve">   Свободная цена складывается из себестоимости  продукции, </t>
  </si>
  <si>
    <t>платных работ и услуг и прибыли с учетом налога на добавленную стоимость.</t>
  </si>
  <si>
    <t xml:space="preserve">    Отпускная цена не может быть ниже производственной </t>
  </si>
  <si>
    <t>себестоимости с учетом налога  на добавленную стоимость.</t>
  </si>
  <si>
    <t>Директор                                                                 Анохова Т. М.</t>
  </si>
  <si>
    <t>Главный бухгалтер                                               Салова А. С.</t>
  </si>
  <si>
    <t xml:space="preserve">Р  А  С  Ч  Е  Т     </t>
  </si>
  <si>
    <t>Наименование</t>
  </si>
  <si>
    <t>Ед.</t>
  </si>
  <si>
    <t xml:space="preserve">                           Затраты на оплату труда</t>
  </si>
  <si>
    <t>Наклад-</t>
  </si>
  <si>
    <t>Произ-</t>
  </si>
  <si>
    <t>Рента-</t>
  </si>
  <si>
    <t>видов работ и услуг</t>
  </si>
  <si>
    <t>изме-</t>
  </si>
  <si>
    <t>Ср.месяч-</t>
  </si>
  <si>
    <t>Дневная</t>
  </si>
  <si>
    <t xml:space="preserve">Норма </t>
  </si>
  <si>
    <t>Норма</t>
  </si>
  <si>
    <t>Стои-</t>
  </si>
  <si>
    <t>Отчис-</t>
  </si>
  <si>
    <t>ные</t>
  </si>
  <si>
    <t>Амор-</t>
  </si>
  <si>
    <t>водст-</t>
  </si>
  <si>
    <t>бель-</t>
  </si>
  <si>
    <t>рения</t>
  </si>
  <si>
    <t>ный фонд</t>
  </si>
  <si>
    <t>тариф-</t>
  </si>
  <si>
    <t>време-</t>
  </si>
  <si>
    <t>выра-</t>
  </si>
  <si>
    <t>мость</t>
  </si>
  <si>
    <t>ления</t>
  </si>
  <si>
    <t>расхо-</t>
  </si>
  <si>
    <t>тиза-</t>
  </si>
  <si>
    <t>венная</t>
  </si>
  <si>
    <t>ность</t>
  </si>
  <si>
    <t>цена</t>
  </si>
  <si>
    <t>оплаты</t>
  </si>
  <si>
    <t>ная</t>
  </si>
  <si>
    <t xml:space="preserve">ни в дн. </t>
  </si>
  <si>
    <t>ботки</t>
  </si>
  <si>
    <t>трудо-</t>
  </si>
  <si>
    <t>ды</t>
  </si>
  <si>
    <t>ция</t>
  </si>
  <si>
    <t>себе-</t>
  </si>
  <si>
    <t>труда</t>
  </si>
  <si>
    <t>ставка</t>
  </si>
  <si>
    <t>на ед.</t>
  </si>
  <si>
    <t>в ед.</t>
  </si>
  <si>
    <t>вых</t>
  </si>
  <si>
    <t>стои-</t>
  </si>
  <si>
    <t>измер.</t>
  </si>
  <si>
    <t>затрат</t>
  </si>
  <si>
    <t>5 / 20,75</t>
  </si>
  <si>
    <t>9+10+11</t>
  </si>
  <si>
    <t>12*15%</t>
  </si>
  <si>
    <t>12+13</t>
  </si>
  <si>
    <t>Составление предисловий к</t>
  </si>
  <si>
    <t>документ</t>
  </si>
  <si>
    <t>Разработка схем систематизации</t>
  </si>
  <si>
    <t xml:space="preserve"> - управленческой документации</t>
  </si>
  <si>
    <t>схема</t>
  </si>
  <si>
    <t xml:space="preserve"> - научно-технической документации</t>
  </si>
  <si>
    <t xml:space="preserve"> - личного происхождения</t>
  </si>
  <si>
    <t>дело</t>
  </si>
  <si>
    <t>Проверка наличия и состояния дел</t>
  </si>
  <si>
    <t>1 ед.хр.</t>
  </si>
  <si>
    <t>Составление и оформление акта</t>
  </si>
  <si>
    <t>по проверке наличия и состояния дел</t>
  </si>
  <si>
    <t>Систематизация дел до проведения</t>
  </si>
  <si>
    <t xml:space="preserve"> - по фондам</t>
  </si>
  <si>
    <t>1ед.хр.</t>
  </si>
  <si>
    <t xml:space="preserve"> - внутри фондов по годам </t>
  </si>
  <si>
    <t xml:space="preserve">   и структурным частям</t>
  </si>
  <si>
    <t>Проведение экспертизы научной и</t>
  </si>
  <si>
    <t>практической ценности:</t>
  </si>
  <si>
    <t xml:space="preserve"> - до 50 листов</t>
  </si>
  <si>
    <t xml:space="preserve"> - свыше 50 листов</t>
  </si>
  <si>
    <t>1 лист</t>
  </si>
  <si>
    <t>Формирование дел из россыпи докумен-</t>
  </si>
  <si>
    <t xml:space="preserve">тов и переформирование дел: </t>
  </si>
  <si>
    <t>Разброшюровка неправильно</t>
  </si>
  <si>
    <t>1 дело</t>
  </si>
  <si>
    <t>Систематизация листов в деле</t>
  </si>
  <si>
    <t xml:space="preserve"> - машинописный (без правки) или</t>
  </si>
  <si>
    <t xml:space="preserve">   разборчивый рукописный текст</t>
  </si>
  <si>
    <t xml:space="preserve"> - машинописный или рукописный</t>
  </si>
  <si>
    <t xml:space="preserve">   текст с поправками и вставками,</t>
  </si>
  <si>
    <t xml:space="preserve">   затрудняющими прочтение </t>
  </si>
  <si>
    <t>Систематизация научно-технической</t>
  </si>
  <si>
    <t xml:space="preserve"> - текстовой документации</t>
  </si>
  <si>
    <t xml:space="preserve"> - графической документации</t>
  </si>
  <si>
    <t>1 загол.</t>
  </si>
  <si>
    <t>Редактирование заголовков дел</t>
  </si>
  <si>
    <t>Составление внутренних</t>
  </si>
  <si>
    <t>описей документов в делах:</t>
  </si>
  <si>
    <t>1 обл.</t>
  </si>
  <si>
    <t>Простановка архивных шифров</t>
  </si>
  <si>
    <t>на обложках дел</t>
  </si>
  <si>
    <t>Подшивка дел:</t>
  </si>
  <si>
    <t>Нумерация листов в делах:</t>
  </si>
  <si>
    <t>заверительных листов</t>
  </si>
  <si>
    <t>Картонирование дел</t>
  </si>
  <si>
    <t>1 ед.хр</t>
  </si>
  <si>
    <t>1 ярлык</t>
  </si>
  <si>
    <t>Формирование связок дел:</t>
  </si>
  <si>
    <t xml:space="preserve"> - подлежащих хранению</t>
  </si>
  <si>
    <t xml:space="preserve"> - не подлежащих хранению</t>
  </si>
  <si>
    <t>1 короб.</t>
  </si>
  <si>
    <t>(1 связка)</t>
  </si>
  <si>
    <t>Составление списков сокращенных</t>
  </si>
  <si>
    <t>Оформление описей</t>
  </si>
  <si>
    <t>1 опись</t>
  </si>
  <si>
    <t>Составление топографических</t>
  </si>
  <si>
    <t>указателей</t>
  </si>
  <si>
    <t>1 карточ.</t>
  </si>
  <si>
    <t>к уничтожению документов, не</t>
  </si>
  <si>
    <t>1 поз.</t>
  </si>
  <si>
    <t>подлежащих хранению</t>
  </si>
  <si>
    <t>акта</t>
  </si>
  <si>
    <t>1 акт</t>
  </si>
  <si>
    <t>Составление акта приема-передачи</t>
  </si>
  <si>
    <t>Консультирование по вопросам</t>
  </si>
  <si>
    <t xml:space="preserve"> - устное,не треб.доп.изучения</t>
  </si>
  <si>
    <t xml:space="preserve"> - устное,требующ.доп.изуч.</t>
  </si>
  <si>
    <t xml:space="preserve"> - с подготовкой письмен. ответа</t>
  </si>
  <si>
    <t>9*26,2/100</t>
  </si>
  <si>
    <t xml:space="preserve">3392 - (1431,3 +0 +102,5 +6,6) </t>
  </si>
  <si>
    <t xml:space="preserve">1540,4 / 1431,3 х 100 </t>
  </si>
  <si>
    <t xml:space="preserve"> - до 150 листов</t>
  </si>
  <si>
    <t xml:space="preserve"> -  свыше 150 листов</t>
  </si>
  <si>
    <t>2.2 - без полистного просмотра</t>
  </si>
  <si>
    <t xml:space="preserve">Оформление титульных и </t>
  </si>
  <si>
    <t>Оформление ярлыков</t>
  </si>
  <si>
    <t xml:space="preserve">слов к описям </t>
  </si>
  <si>
    <t>Прием документов на  хранение</t>
  </si>
  <si>
    <t>лист</t>
  </si>
  <si>
    <t xml:space="preserve"> - сложный</t>
  </si>
  <si>
    <t xml:space="preserve"> - мелкий</t>
  </si>
  <si>
    <t xml:space="preserve">Проведение семинаров по вопросам работы </t>
  </si>
  <si>
    <t>семинар</t>
  </si>
  <si>
    <t>делопроизводства и архива</t>
  </si>
  <si>
    <t>Оказание  практической помощи в упорядочении</t>
  </si>
  <si>
    <t xml:space="preserve"> дел , составление описей дел</t>
  </si>
  <si>
    <t xml:space="preserve">1 ед.хр.(статья) </t>
  </si>
  <si>
    <t>1 схема</t>
  </si>
  <si>
    <t>в структурных подразделениях организаций</t>
  </si>
  <si>
    <t>1 страница</t>
  </si>
  <si>
    <t xml:space="preserve">номенклатур дел </t>
  </si>
  <si>
    <t xml:space="preserve">Исполнение тематического запроса(в том числе </t>
  </si>
  <si>
    <t>1 справка</t>
  </si>
  <si>
    <t xml:space="preserve">Предоставление документов во временное </t>
  </si>
  <si>
    <t xml:space="preserve">пользование за пределами архива (для выставок, </t>
  </si>
  <si>
    <t>телепередач и других способов использования)</t>
  </si>
  <si>
    <t>(3,5 мин)</t>
  </si>
  <si>
    <t>(7 мин.)</t>
  </si>
  <si>
    <t>Набор текста на компьютере</t>
  </si>
  <si>
    <t>9*107,6%</t>
  </si>
  <si>
    <t>Комплектование и экспертиза</t>
  </si>
  <si>
    <t>ценности документов</t>
  </si>
  <si>
    <t xml:space="preserve">описям фондов организаций: </t>
  </si>
  <si>
    <t xml:space="preserve">Составление исторических справок: </t>
  </si>
  <si>
    <t>для фондов учреждений:</t>
  </si>
  <si>
    <t xml:space="preserve"> - за период от 1 года до 5 лет</t>
  </si>
  <si>
    <t xml:space="preserve"> - за период от 5 до 10 лет</t>
  </si>
  <si>
    <t xml:space="preserve"> - за период более 10 лет</t>
  </si>
  <si>
    <t xml:space="preserve">Определение и уточнение фондовой  </t>
  </si>
  <si>
    <t>принадлежности:</t>
  </si>
  <si>
    <t xml:space="preserve">1 акт </t>
  </si>
  <si>
    <t xml:space="preserve">экспертизы ценности: </t>
  </si>
  <si>
    <t>по личному составу, личного происхождения</t>
  </si>
  <si>
    <t>1. документации: управленческой,творческой,</t>
  </si>
  <si>
    <t>1.2  без полистного просмотра</t>
  </si>
  <si>
    <t>1.1  с полистным просмотром:</t>
  </si>
  <si>
    <t>2. научно-технической документации:</t>
  </si>
  <si>
    <t>2.1 с полистным просмотром</t>
  </si>
  <si>
    <t xml:space="preserve"> - документации: управленческой творческой, по личному составу,личного происхождения</t>
  </si>
  <si>
    <t xml:space="preserve"> - научно-технической  документации</t>
  </si>
  <si>
    <t>сформированных дел, изъятие скрепок</t>
  </si>
  <si>
    <t xml:space="preserve">документации: </t>
  </si>
  <si>
    <t>Составление заголовков на дела:</t>
  </si>
  <si>
    <t>Оформление обложек дел:</t>
  </si>
  <si>
    <t xml:space="preserve"> - обложки типографские</t>
  </si>
  <si>
    <t xml:space="preserve"> - обложки без трафарета</t>
  </si>
  <si>
    <t>Перенумерация листов в деле</t>
  </si>
  <si>
    <t>Проверка нумерации листов  в делах:</t>
  </si>
  <si>
    <t>Размещение коробок (связок) на стеллажах</t>
  </si>
  <si>
    <t>Составление описей дел</t>
  </si>
  <si>
    <t>Составление акта о выделении</t>
  </si>
  <si>
    <t>(актов,справок) на недостающие документы</t>
  </si>
  <si>
    <t>Составление и оформление перечней</t>
  </si>
  <si>
    <t>документов на муниципальное хранение</t>
  </si>
  <si>
    <t>Обеспечение сохранности документов</t>
  </si>
  <si>
    <t>Подготовка дел и документов к ремонту,</t>
  </si>
  <si>
    <t xml:space="preserve"> на реставрацию (просушка, расшивка)</t>
  </si>
  <si>
    <t>1 ед.хр. в год</t>
  </si>
  <si>
    <t>Ремонт документов:</t>
  </si>
  <si>
    <t xml:space="preserve"> - печатных изданий</t>
  </si>
  <si>
    <t>Консультативно-методическая работа</t>
  </si>
  <si>
    <t xml:space="preserve">делопроизводственной службы и </t>
  </si>
  <si>
    <t>архивов учреждений</t>
  </si>
  <si>
    <t>1. в муниципальном архиве:</t>
  </si>
  <si>
    <t>2. в учреждении:</t>
  </si>
  <si>
    <t>1инструкц.</t>
  </si>
  <si>
    <t xml:space="preserve">Тиражирование нормативно-методической </t>
  </si>
  <si>
    <t>литературы, разработанной</t>
  </si>
  <si>
    <t>муниципальным архивом</t>
  </si>
  <si>
    <t xml:space="preserve">Разработка номенклатуры дел: </t>
  </si>
  <si>
    <t xml:space="preserve">1. Разработка схем построения </t>
  </si>
  <si>
    <t>номенклатуры дел учреждений</t>
  </si>
  <si>
    <t>2. Выявление видов и разновидностей документов</t>
  </si>
  <si>
    <t xml:space="preserve">3. Составление заголовков  дел </t>
  </si>
  <si>
    <t>4. Установление сроков хранения документов</t>
  </si>
  <si>
    <t xml:space="preserve">5. Систематизация заголовков в пределах  </t>
  </si>
  <si>
    <t>структурного подразделения и индексация дел</t>
  </si>
  <si>
    <t>6. Оформление номенклатуры дел</t>
  </si>
  <si>
    <t>Оказание практической помощи в составлении</t>
  </si>
  <si>
    <t>Использование документов</t>
  </si>
  <si>
    <t xml:space="preserve">справка с отрицательным ответом): </t>
  </si>
  <si>
    <t>1. с поисковыми данными:</t>
  </si>
  <si>
    <t>2. без поисковых данных:</t>
  </si>
  <si>
    <t>Изготовление копий документов:</t>
  </si>
  <si>
    <t>1. формат А4</t>
  </si>
  <si>
    <t xml:space="preserve"> - 1 страница документа</t>
  </si>
  <si>
    <t xml:space="preserve"> - 1 лист документа</t>
  </si>
  <si>
    <t>2. Формат А3</t>
  </si>
  <si>
    <t xml:space="preserve">Подготовка и уничтожение дел после  </t>
  </si>
  <si>
    <t>истечения срока хранения</t>
  </si>
  <si>
    <t>Усовершенствование (перерабртка) описей</t>
  </si>
  <si>
    <t>1 статья</t>
  </si>
  <si>
    <t xml:space="preserve">Разработка инструкции по </t>
  </si>
  <si>
    <t>делопроизводству</t>
  </si>
  <si>
    <t xml:space="preserve">расчет </t>
  </si>
  <si>
    <t xml:space="preserve">кол-во </t>
  </si>
  <si>
    <t>затраты</t>
  </si>
  <si>
    <t>Оказание услуг по приему справ.</t>
  </si>
  <si>
    <t>а)заполнение бланка анкеты</t>
  </si>
  <si>
    <t>анкета</t>
  </si>
  <si>
    <t>б) оформл. запроса о выдаче арх. справки по телефону</t>
  </si>
  <si>
    <t>1 запрос</t>
  </si>
  <si>
    <t>в) консульт. в неприёмн. часы</t>
  </si>
  <si>
    <t>консульт.</t>
  </si>
  <si>
    <t>г) консульт. по вопросам розыска</t>
  </si>
  <si>
    <t>д) оформл. заявл. поступл. запроса по электронной почте</t>
  </si>
  <si>
    <t>заявление</t>
  </si>
  <si>
    <t>Заказ дел по телефону</t>
  </si>
  <si>
    <t>1 треб.</t>
  </si>
  <si>
    <t>Консульт. исслед. по сотаву и содерж. фондов</t>
  </si>
  <si>
    <t>консульт. до 30 мин.</t>
  </si>
  <si>
    <t>Выдача дел и описей изархивохранилища в срочном</t>
  </si>
  <si>
    <t xml:space="preserve">порядке или количистве, большем установленного </t>
  </si>
  <si>
    <t>(20 ед. хр.., 5 оп.)</t>
  </si>
  <si>
    <t>Выдача во временное пользование</t>
  </si>
  <si>
    <t>а) дел, книг и период. изд. НСБ</t>
  </si>
  <si>
    <t>ед. хр.</t>
  </si>
  <si>
    <t xml:space="preserve">                                                        Приложение к постановлению администрации Олонецкого национального </t>
  </si>
  <si>
    <t>9*30,2/100</t>
  </si>
  <si>
    <t>5 / 20,58</t>
  </si>
  <si>
    <t>Перечень платных услуг оказываемых МКУ "Олонецкий муниципальный архив"</t>
  </si>
  <si>
    <t>с 01.01.2016г.</t>
  </si>
  <si>
    <t>на 01.01.2016г.</t>
  </si>
  <si>
    <t>Перечень и тарифы на  платные услуги, оказываемые МКУ "Олонецкий муниципальный архив"</t>
  </si>
  <si>
    <t xml:space="preserve">                                 муниципального района от 28.01.2016г. №64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</si>
</sst>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0.000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u val="single"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5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164" fontId="1" fillId="0" borderId="14" xfId="55" applyNumberFormat="1" applyFont="1" applyBorder="1" applyAlignment="1">
      <alignment horizontal="center"/>
    </xf>
    <xf numFmtId="9" fontId="2" fillId="0" borderId="12" xfId="55" applyFont="1" applyBorder="1" applyAlignment="1">
      <alignment horizontal="center"/>
    </xf>
    <xf numFmtId="164" fontId="2" fillId="0" borderId="12" xfId="55" applyNumberFormat="1" applyFont="1" applyBorder="1" applyAlignment="1">
      <alignment horizontal="center"/>
    </xf>
    <xf numFmtId="9" fontId="1" fillId="0" borderId="12" xfId="55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9" fontId="1" fillId="0" borderId="13" xfId="55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7" fillId="0" borderId="13" xfId="0" applyFont="1" applyBorder="1" applyAlignment="1">
      <alignment horizontal="justify"/>
    </xf>
    <xf numFmtId="4" fontId="1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165" fontId="1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7" fillId="0" borderId="10" xfId="0" applyFont="1" applyBorder="1" applyAlignment="1">
      <alignment horizontal="justify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167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8"/>
  <sheetViews>
    <sheetView zoomScalePageLayoutView="0" workbookViewId="0" topLeftCell="A103">
      <selection activeCell="B127" sqref="B127"/>
    </sheetView>
  </sheetViews>
  <sheetFormatPr defaultColWidth="9.00390625" defaultRowHeight="12.75"/>
  <cols>
    <col min="1" max="1" width="36.50390625" style="0" customWidth="1"/>
    <col min="2" max="2" width="13.125" style="0" customWidth="1"/>
  </cols>
  <sheetData>
    <row r="2" spans="1:2" ht="12.75">
      <c r="A2" s="1"/>
      <c r="B2" s="1"/>
    </row>
    <row r="3" spans="1:2" ht="12.75">
      <c r="A3" s="2" t="s">
        <v>0</v>
      </c>
      <c r="B3" s="3"/>
    </row>
    <row r="4" spans="1:2" ht="12.75">
      <c r="A4" s="1"/>
      <c r="B4" s="3"/>
    </row>
    <row r="5" spans="1:2" ht="12.75">
      <c r="A5" s="1" t="s">
        <v>1</v>
      </c>
      <c r="B5" s="3"/>
    </row>
    <row r="6" spans="1:2" ht="12.75">
      <c r="A6" s="1" t="s">
        <v>2</v>
      </c>
      <c r="B6" s="3"/>
    </row>
    <row r="7" spans="1:2" ht="12.75">
      <c r="A7" s="1" t="str">
        <f>A16</f>
        <v>а)  В элементе "материальные затраты" отражается стоимость сырья и </v>
      </c>
      <c r="B7" s="3"/>
    </row>
    <row r="8" spans="1:2" ht="12.75">
      <c r="A8" s="1" t="s">
        <v>3</v>
      </c>
      <c r="B8" s="3"/>
    </row>
    <row r="9" spans="1:2" ht="12.75">
      <c r="A9" s="1" t="s">
        <v>4</v>
      </c>
      <c r="B9" s="3"/>
    </row>
    <row r="10" spans="1:2" ht="12.75">
      <c r="A10" s="1" t="s">
        <v>5</v>
      </c>
      <c r="B10" s="3"/>
    </row>
    <row r="11" spans="1:2" ht="12.75">
      <c r="A11" s="1" t="s">
        <v>6</v>
      </c>
      <c r="B11" s="3"/>
    </row>
    <row r="12" spans="1:2" ht="12.75">
      <c r="A12" s="1" t="s">
        <v>7</v>
      </c>
      <c r="B12" s="3"/>
    </row>
    <row r="13" spans="1:2" ht="12.75">
      <c r="A13" s="1" t="s">
        <v>8</v>
      </c>
      <c r="B13" s="3"/>
    </row>
    <row r="14" spans="1:2" ht="12.75">
      <c r="A14" s="1" t="s">
        <v>9</v>
      </c>
      <c r="B14" s="3"/>
    </row>
    <row r="15" spans="1:2" ht="12.75">
      <c r="A15" s="1"/>
      <c r="B15" s="3"/>
    </row>
    <row r="16" spans="1:2" ht="12.75">
      <c r="A16" s="1" t="s">
        <v>10</v>
      </c>
      <c r="B16" s="3"/>
    </row>
    <row r="17" spans="1:2" ht="12.75">
      <c r="A17" s="1" t="s">
        <v>11</v>
      </c>
      <c r="B17" s="3"/>
    </row>
    <row r="18" spans="1:2" ht="12.75">
      <c r="A18" s="1" t="s">
        <v>12</v>
      </c>
      <c r="B18" s="3"/>
    </row>
    <row r="19" spans="1:2" ht="12.75">
      <c r="A19" s="1" t="s">
        <v>13</v>
      </c>
      <c r="B19" s="3"/>
    </row>
    <row r="20" spans="1:2" ht="12.75">
      <c r="A20" s="1" t="s">
        <v>14</v>
      </c>
      <c r="B20" s="3"/>
    </row>
    <row r="21" spans="1:2" ht="12.75">
      <c r="A21" s="1"/>
      <c r="B21" s="3"/>
    </row>
    <row r="22" spans="1:2" ht="12.75">
      <c r="A22" s="1" t="s">
        <v>15</v>
      </c>
      <c r="B22" s="3"/>
    </row>
    <row r="23" spans="1:2" ht="12.75">
      <c r="A23" s="1" t="s">
        <v>16</v>
      </c>
      <c r="B23" s="3"/>
    </row>
    <row r="24" spans="1:2" ht="12.75">
      <c r="A24" s="1" t="s">
        <v>17</v>
      </c>
      <c r="B24" s="3"/>
    </row>
    <row r="25" spans="1:2" ht="12.75">
      <c r="A25" s="1" t="s">
        <v>18</v>
      </c>
      <c r="B25" s="3"/>
    </row>
    <row r="26" spans="1:2" ht="12.75">
      <c r="A26" s="1" t="s">
        <v>19</v>
      </c>
      <c r="B26" s="3"/>
    </row>
    <row r="27" spans="1:2" ht="12.75">
      <c r="A27" s="1" t="s">
        <v>20</v>
      </c>
      <c r="B27" s="3"/>
    </row>
    <row r="28" spans="1:2" ht="12.75">
      <c r="A28" s="1" t="s">
        <v>21</v>
      </c>
      <c r="B28" s="3"/>
    </row>
    <row r="29" spans="1:2" ht="12.75">
      <c r="A29" s="1" t="s">
        <v>22</v>
      </c>
      <c r="B29" s="3"/>
    </row>
    <row r="30" spans="1:2" ht="12.75">
      <c r="A30" s="1" t="s">
        <v>23</v>
      </c>
      <c r="B30" s="3"/>
    </row>
    <row r="31" spans="1:2" ht="12.75">
      <c r="A31" s="1" t="s">
        <v>24</v>
      </c>
      <c r="B31" s="3"/>
    </row>
    <row r="32" spans="1:2" ht="12.75">
      <c r="A32" s="1" t="s">
        <v>25</v>
      </c>
      <c r="B32" s="3"/>
    </row>
    <row r="33" spans="1:2" ht="12.75">
      <c r="A33" s="1" t="s">
        <v>26</v>
      </c>
      <c r="B33" s="3"/>
    </row>
    <row r="34" spans="1:2" ht="12.75">
      <c r="A34" s="1" t="s">
        <v>27</v>
      </c>
      <c r="B34" s="3"/>
    </row>
    <row r="35" spans="1:2" ht="12.75">
      <c r="A35" s="1" t="s">
        <v>28</v>
      </c>
      <c r="B35" s="3"/>
    </row>
    <row r="36" spans="1:2" ht="12.75">
      <c r="A36" s="1" t="s">
        <v>29</v>
      </c>
      <c r="B36" s="3"/>
    </row>
    <row r="37" spans="1:2" ht="12.75">
      <c r="A37" s="1" t="s">
        <v>30</v>
      </c>
      <c r="B37" s="3"/>
    </row>
    <row r="38" spans="1:2" ht="12.75">
      <c r="A38" s="1" t="s">
        <v>31</v>
      </c>
      <c r="B38" s="4"/>
    </row>
    <row r="39" spans="1:2" ht="12.75">
      <c r="A39" s="1"/>
      <c r="B39" s="4"/>
    </row>
    <row r="40" spans="1:2" ht="12.75">
      <c r="A40" s="1" t="s">
        <v>32</v>
      </c>
      <c r="B40" s="4"/>
    </row>
    <row r="41" spans="1:2" ht="12.75">
      <c r="A41" s="1" t="s">
        <v>33</v>
      </c>
      <c r="B41" s="4"/>
    </row>
    <row r="42" spans="1:2" ht="12.75">
      <c r="A42" s="1" t="s">
        <v>34</v>
      </c>
      <c r="B42" s="4"/>
    </row>
    <row r="43" spans="1:2" ht="12.75">
      <c r="A43" s="1" t="s">
        <v>35</v>
      </c>
      <c r="B43" s="4"/>
    </row>
    <row r="44" spans="1:2" ht="12.75">
      <c r="A44" s="1" t="s">
        <v>36</v>
      </c>
      <c r="B44" s="4"/>
    </row>
    <row r="45" spans="1:2" ht="12.75">
      <c r="A45" s="1" t="s">
        <v>37</v>
      </c>
      <c r="B45" s="4"/>
    </row>
    <row r="46" spans="1:2" ht="12.75">
      <c r="A46" s="1" t="s">
        <v>38</v>
      </c>
      <c r="B46" s="4"/>
    </row>
    <row r="47" spans="1:2" ht="12.75">
      <c r="A47" s="1"/>
      <c r="B47" s="4"/>
    </row>
    <row r="48" spans="1:2" ht="12.75">
      <c r="A48" s="1"/>
      <c r="B48" s="4"/>
    </row>
    <row r="49" spans="1:2" ht="12.75">
      <c r="A49" s="1" t="s">
        <v>39</v>
      </c>
      <c r="B49" s="4"/>
    </row>
    <row r="50" spans="1:2" ht="12.75">
      <c r="A50" s="1" t="s">
        <v>40</v>
      </c>
      <c r="B50" s="4"/>
    </row>
    <row r="51" spans="1:2" ht="12.75">
      <c r="A51" s="1" t="s">
        <v>41</v>
      </c>
      <c r="B51" s="4"/>
    </row>
    <row r="52" spans="1:2" ht="12.75">
      <c r="A52" s="1" t="s">
        <v>42</v>
      </c>
      <c r="B52" s="4"/>
    </row>
    <row r="53" spans="1:2" ht="12.75">
      <c r="A53" s="1" t="s">
        <v>43</v>
      </c>
      <c r="B53" s="4"/>
    </row>
    <row r="54" spans="1:2" ht="12.75">
      <c r="A54" s="1"/>
      <c r="B54" s="4"/>
    </row>
    <row r="55" spans="1:2" ht="12.75">
      <c r="A55" s="1" t="s">
        <v>44</v>
      </c>
      <c r="B55" s="4"/>
    </row>
    <row r="56" spans="1:2" ht="12.75">
      <c r="A56" s="5" t="s">
        <v>45</v>
      </c>
      <c r="B56" s="6">
        <v>25000</v>
      </c>
    </row>
    <row r="57" spans="1:2" ht="12.75">
      <c r="A57" s="5" t="s">
        <v>46</v>
      </c>
      <c r="B57" s="7">
        <v>0.2</v>
      </c>
    </row>
    <row r="58" spans="1:2" ht="12.75">
      <c r="A58" s="5" t="s">
        <v>47</v>
      </c>
      <c r="B58" s="7" t="s">
        <v>48</v>
      </c>
    </row>
    <row r="59" spans="1:2" ht="12.75">
      <c r="A59" s="5" t="s">
        <v>49</v>
      </c>
      <c r="B59" s="6">
        <f>B56*B57</f>
        <v>5000</v>
      </c>
    </row>
    <row r="60" spans="1:2" ht="12.75">
      <c r="A60" s="5" t="s">
        <v>50</v>
      </c>
      <c r="B60" s="6">
        <f>B59/12</f>
        <v>416.6666666666667</v>
      </c>
    </row>
    <row r="61" spans="1:2" ht="12.75">
      <c r="A61" s="5" t="s">
        <v>51</v>
      </c>
      <c r="B61" s="6"/>
    </row>
    <row r="62" spans="1:2" ht="12.75">
      <c r="A62" s="5" t="s">
        <v>52</v>
      </c>
      <c r="B62" s="8">
        <f>B60/148.9</f>
        <v>2.7982986344302665</v>
      </c>
    </row>
    <row r="63" spans="1:2" ht="12.75">
      <c r="A63" s="5" t="s">
        <v>53</v>
      </c>
      <c r="B63" s="8">
        <f>B62/60</f>
        <v>0.04663831057383778</v>
      </c>
    </row>
    <row r="64" spans="1:2" ht="12.75">
      <c r="A64" s="5" t="s">
        <v>54</v>
      </c>
      <c r="B64" s="6">
        <v>37800</v>
      </c>
    </row>
    <row r="65" spans="1:2" ht="12.75">
      <c r="A65" s="5" t="s">
        <v>55</v>
      </c>
      <c r="B65" s="9">
        <v>0.2</v>
      </c>
    </row>
    <row r="66" spans="1:2" ht="12.75">
      <c r="A66" s="5" t="s">
        <v>56</v>
      </c>
      <c r="B66" s="6">
        <f>B64*B65</f>
        <v>7560</v>
      </c>
    </row>
    <row r="67" spans="1:2" ht="12.75">
      <c r="A67" s="5" t="s">
        <v>57</v>
      </c>
      <c r="B67" s="6">
        <f>B66/12</f>
        <v>630</v>
      </c>
    </row>
    <row r="68" spans="1:2" ht="12.75">
      <c r="A68" s="5" t="s">
        <v>58</v>
      </c>
      <c r="B68" s="6">
        <v>540</v>
      </c>
    </row>
    <row r="69" spans="1:2" ht="12.75">
      <c r="A69" s="5" t="s">
        <v>59</v>
      </c>
      <c r="B69" s="8">
        <v>20.75</v>
      </c>
    </row>
    <row r="70" spans="1:2" ht="12.75">
      <c r="A70" s="5" t="s">
        <v>60</v>
      </c>
      <c r="B70" s="6">
        <f>B68*B69</f>
        <v>11205</v>
      </c>
    </row>
    <row r="71" spans="1:2" ht="12.75">
      <c r="A71" s="5" t="s">
        <v>61</v>
      </c>
      <c r="B71" s="8">
        <f>B67/B70</f>
        <v>0.05622489959839357</v>
      </c>
    </row>
    <row r="72" spans="1:2" ht="12.75">
      <c r="A72" s="10"/>
      <c r="B72" s="11"/>
    </row>
    <row r="73" spans="1:2" ht="12.75">
      <c r="A73" s="10" t="s">
        <v>62</v>
      </c>
      <c r="B73" s="11"/>
    </row>
    <row r="74" spans="1:2" ht="12.75">
      <c r="A74" s="10" t="s">
        <v>63</v>
      </c>
      <c r="B74" s="11"/>
    </row>
    <row r="75" spans="1:2" ht="12.75">
      <c r="A75" s="10" t="s">
        <v>64</v>
      </c>
      <c r="B75" s="11"/>
    </row>
    <row r="76" spans="1:2" ht="12.75">
      <c r="A76" s="10" t="s">
        <v>65</v>
      </c>
      <c r="B76" s="11"/>
    </row>
    <row r="77" spans="1:2" ht="12.75">
      <c r="A77" s="10" t="s">
        <v>66</v>
      </c>
      <c r="B77" s="11"/>
    </row>
    <row r="78" spans="1:2" ht="12.75">
      <c r="A78" s="10" t="s">
        <v>67</v>
      </c>
      <c r="B78" s="11"/>
    </row>
    <row r="79" spans="1:2" ht="12.75">
      <c r="A79" s="10" t="s">
        <v>68</v>
      </c>
      <c r="B79" s="11"/>
    </row>
    <row r="80" spans="1:2" ht="12.75">
      <c r="A80" s="10"/>
      <c r="B80" s="11"/>
    </row>
    <row r="81" spans="1:2" ht="12.75">
      <c r="A81" s="12" t="s">
        <v>69</v>
      </c>
      <c r="B81" s="3"/>
    </row>
    <row r="82" spans="1:2" ht="12.75">
      <c r="A82" s="1"/>
      <c r="B82" s="3"/>
    </row>
    <row r="83" spans="1:2" ht="12.75">
      <c r="A83" s="1" t="s">
        <v>70</v>
      </c>
      <c r="B83" s="3"/>
    </row>
    <row r="84" spans="1:2" ht="12.75">
      <c r="A84" s="1" t="s">
        <v>71</v>
      </c>
      <c r="B84" s="3"/>
    </row>
    <row r="85" spans="1:2" ht="12.75">
      <c r="A85" s="1" t="s">
        <v>72</v>
      </c>
      <c r="B85" s="3"/>
    </row>
    <row r="86" spans="1:2" ht="12.75">
      <c r="A86" s="1" t="s">
        <v>73</v>
      </c>
      <c r="B86" s="3"/>
    </row>
    <row r="87" spans="1:2" ht="12.75">
      <c r="A87" s="1" t="s">
        <v>74</v>
      </c>
      <c r="B87" s="3"/>
    </row>
    <row r="88" spans="1:2" ht="12.75">
      <c r="A88" s="1"/>
      <c r="B88" s="3"/>
    </row>
    <row r="89" spans="1:2" ht="12.75">
      <c r="A89" s="1" t="s">
        <v>75</v>
      </c>
      <c r="B89" s="3"/>
    </row>
    <row r="90" spans="1:2" ht="12.75">
      <c r="A90" s="1" t="s">
        <v>76</v>
      </c>
      <c r="B90" s="3"/>
    </row>
    <row r="91" spans="1:2" ht="12.75">
      <c r="A91" s="1" t="s">
        <v>77</v>
      </c>
      <c r="B91" s="3"/>
    </row>
    <row r="92" spans="1:2" ht="12.75">
      <c r="A92" s="1" t="s">
        <v>78</v>
      </c>
      <c r="B92" s="3"/>
    </row>
    <row r="93" spans="1:2" ht="12.75">
      <c r="A93" s="1" t="s">
        <v>79</v>
      </c>
      <c r="B93" s="3"/>
    </row>
    <row r="94" spans="1:2" ht="12.75">
      <c r="A94" s="1"/>
      <c r="B94" s="3"/>
    </row>
    <row r="95" spans="1:2" ht="12.75">
      <c r="A95" s="1" t="s">
        <v>80</v>
      </c>
      <c r="B95" s="3"/>
    </row>
    <row r="96" spans="1:2" ht="12.75">
      <c r="A96" s="1" t="s">
        <v>81</v>
      </c>
      <c r="B96" s="3"/>
    </row>
    <row r="97" spans="1:2" ht="12.75">
      <c r="A97" s="1" t="s">
        <v>82</v>
      </c>
      <c r="B97" s="3"/>
    </row>
    <row r="98" spans="1:2" ht="12.75">
      <c r="A98" s="1" t="s">
        <v>83</v>
      </c>
      <c r="B98" s="3"/>
    </row>
    <row r="99" spans="1:2" ht="12.75">
      <c r="A99" s="1"/>
      <c r="B99" s="3"/>
    </row>
    <row r="100" spans="1:2" ht="12.75">
      <c r="A100" s="1" t="s">
        <v>84</v>
      </c>
      <c r="B100" s="3"/>
    </row>
    <row r="101" spans="1:2" ht="12.75">
      <c r="A101" s="1" t="s">
        <v>85</v>
      </c>
      <c r="B101" s="3"/>
    </row>
    <row r="102" spans="1:2" ht="12.75">
      <c r="A102" s="1" t="s">
        <v>86</v>
      </c>
      <c r="B102" s="3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3" t="s">
        <v>87</v>
      </c>
      <c r="B105" s="11"/>
    </row>
    <row r="106" spans="1:2" ht="12.75">
      <c r="A106" s="14" t="s">
        <v>88</v>
      </c>
      <c r="B106" s="15"/>
    </row>
    <row r="107" spans="1:2" ht="12.75">
      <c r="A107" s="16"/>
      <c r="B107" s="15"/>
    </row>
    <row r="108" spans="1:2" ht="12.75">
      <c r="A108" s="17"/>
      <c r="B108" s="18" t="s">
        <v>89</v>
      </c>
    </row>
    <row r="109" spans="1:2" ht="12.75">
      <c r="A109" s="19" t="s">
        <v>90</v>
      </c>
      <c r="B109" s="20" t="s">
        <v>91</v>
      </c>
    </row>
    <row r="110" spans="1:2" ht="12.75">
      <c r="A110" s="21"/>
      <c r="B110" s="22" t="s">
        <v>92</v>
      </c>
    </row>
    <row r="111" spans="1:2" ht="12.75">
      <c r="A111" s="21"/>
      <c r="B111" s="22"/>
    </row>
    <row r="112" spans="1:2" ht="12.75">
      <c r="A112" s="23" t="s">
        <v>93</v>
      </c>
      <c r="B112" s="6"/>
    </row>
    <row r="113" spans="1:2" ht="12.75">
      <c r="A113" s="5" t="s">
        <v>94</v>
      </c>
      <c r="B113" s="29">
        <v>1431.3</v>
      </c>
    </row>
    <row r="114" spans="1:2" ht="12.75">
      <c r="A114" s="24" t="s">
        <v>95</v>
      </c>
      <c r="B114" s="6"/>
    </row>
    <row r="115" spans="1:2" ht="12.75">
      <c r="A115" s="5" t="s">
        <v>96</v>
      </c>
      <c r="B115" s="6">
        <v>0</v>
      </c>
    </row>
    <row r="116" spans="1:2" ht="12.75">
      <c r="A116" s="5" t="s">
        <v>97</v>
      </c>
      <c r="B116" s="6">
        <v>0</v>
      </c>
    </row>
    <row r="117" spans="1:2" ht="12.75">
      <c r="A117" s="5" t="s">
        <v>98</v>
      </c>
      <c r="B117" s="6">
        <v>75.9</v>
      </c>
    </row>
    <row r="118" spans="1:2" ht="12.75">
      <c r="A118" s="5" t="s">
        <v>99</v>
      </c>
      <c r="B118" s="6">
        <v>0</v>
      </c>
    </row>
    <row r="119" spans="1:2" ht="12.75">
      <c r="A119" s="5" t="s">
        <v>100</v>
      </c>
      <c r="B119" s="6">
        <v>30</v>
      </c>
    </row>
    <row r="120" spans="1:2" ht="12.75">
      <c r="A120" s="5" t="s">
        <v>101</v>
      </c>
      <c r="B120" s="6">
        <v>274.7</v>
      </c>
    </row>
    <row r="121" spans="1:2" ht="12.75">
      <c r="A121" s="5" t="s">
        <v>102</v>
      </c>
      <c r="B121" s="6">
        <v>0</v>
      </c>
    </row>
    <row r="122" spans="1:2" ht="12.75">
      <c r="A122" s="5" t="s">
        <v>103</v>
      </c>
      <c r="B122" s="6"/>
    </row>
    <row r="123" spans="1:2" ht="12.75">
      <c r="A123" s="5" t="s">
        <v>104</v>
      </c>
      <c r="B123" s="29">
        <v>102.5</v>
      </c>
    </row>
    <row r="124" spans="1:2" ht="12.75">
      <c r="A124" s="5" t="s">
        <v>105</v>
      </c>
      <c r="B124" s="29">
        <v>6.6</v>
      </c>
    </row>
    <row r="125" spans="1:2" ht="12.75">
      <c r="A125" s="5" t="s">
        <v>106</v>
      </c>
      <c r="B125" s="6">
        <v>765</v>
      </c>
    </row>
    <row r="126" spans="1:2" ht="12.75">
      <c r="A126" s="5" t="s">
        <v>107</v>
      </c>
      <c r="B126" s="6">
        <v>331</v>
      </c>
    </row>
    <row r="127" spans="1:4" ht="12.75">
      <c r="A127" s="23" t="s">
        <v>108</v>
      </c>
      <c r="B127" s="25">
        <f>SUM(B113:B126)-B115</f>
        <v>3017</v>
      </c>
      <c r="D127" s="170">
        <f>B117+B119+B120+B125+B126</f>
        <v>1476.6</v>
      </c>
    </row>
    <row r="128" spans="1:2" ht="12.75">
      <c r="A128" s="5" t="s">
        <v>109</v>
      </c>
      <c r="B128" s="27">
        <f>B113-B115</f>
        <v>1431.3</v>
      </c>
    </row>
    <row r="129" spans="1:2" ht="12.75">
      <c r="A129" s="24">
        <v>945</v>
      </c>
      <c r="B129" s="25"/>
    </row>
    <row r="130" spans="1:2" ht="12.75">
      <c r="A130" s="5" t="s">
        <v>110</v>
      </c>
      <c r="B130" s="25">
        <f>B116</f>
        <v>0</v>
      </c>
    </row>
    <row r="131" spans="1:2" ht="12.75">
      <c r="A131" s="5" t="s">
        <v>111</v>
      </c>
      <c r="B131" s="6"/>
    </row>
    <row r="132" spans="1:2" ht="12.75">
      <c r="A132" s="5" t="s">
        <v>112</v>
      </c>
      <c r="B132" s="6"/>
    </row>
    <row r="133" spans="1:2" ht="12.75">
      <c r="A133" s="26" t="s">
        <v>251</v>
      </c>
      <c r="B133" s="29">
        <v>1540.4</v>
      </c>
    </row>
    <row r="134" spans="1:2" ht="12.75">
      <c r="A134" s="23" t="s">
        <v>113</v>
      </c>
      <c r="B134" s="8"/>
    </row>
    <row r="135" spans="1:2" ht="12.75">
      <c r="A135" s="5" t="s">
        <v>252</v>
      </c>
      <c r="B135" s="27">
        <f>B133/B128*100</f>
        <v>107.62244113742751</v>
      </c>
    </row>
    <row r="136" spans="1:2" ht="12.75">
      <c r="A136" s="1"/>
      <c r="B136" s="1"/>
    </row>
    <row r="137" spans="1:2" ht="12.75">
      <c r="A137" s="28" t="s">
        <v>114</v>
      </c>
      <c r="B137" s="3"/>
    </row>
    <row r="138" spans="1:2" ht="12.75">
      <c r="A138" s="28" t="s">
        <v>115</v>
      </c>
      <c r="B138" s="3"/>
    </row>
    <row r="139" spans="1:2" ht="12.75">
      <c r="A139" s="28" t="s">
        <v>116</v>
      </c>
      <c r="B139" s="3"/>
    </row>
    <row r="140" spans="1:2" ht="12.75">
      <c r="A140" s="28" t="s">
        <v>117</v>
      </c>
      <c r="B140" s="3"/>
    </row>
    <row r="141" spans="1:2" ht="12.75">
      <c r="A141" s="28" t="s">
        <v>118</v>
      </c>
      <c r="B141" s="3"/>
    </row>
    <row r="142" spans="1:2" ht="12.75">
      <c r="A142" s="28" t="s">
        <v>119</v>
      </c>
      <c r="B142" s="3"/>
    </row>
    <row r="143" spans="1:2" ht="12.75">
      <c r="A143" s="28" t="s">
        <v>120</v>
      </c>
      <c r="B143" s="3"/>
    </row>
    <row r="144" spans="1:2" ht="12.75">
      <c r="A144" s="28" t="s">
        <v>121</v>
      </c>
      <c r="B144" s="3"/>
    </row>
    <row r="145" spans="1:2" ht="12.75">
      <c r="A145" s="28" t="s">
        <v>122</v>
      </c>
      <c r="B145" s="3"/>
    </row>
    <row r="146" spans="1:2" ht="12.75">
      <c r="A146" s="28" t="s">
        <v>123</v>
      </c>
      <c r="B146" s="3"/>
    </row>
    <row r="147" spans="1:2" ht="12.75">
      <c r="A147" s="28"/>
      <c r="B147" s="3"/>
    </row>
    <row r="148" spans="1:2" ht="12.75">
      <c r="A148" s="28"/>
      <c r="B148" s="3"/>
    </row>
    <row r="149" spans="1:2" ht="12.75">
      <c r="A149" s="1" t="s">
        <v>124</v>
      </c>
      <c r="B149" s="3"/>
    </row>
    <row r="150" spans="1:2" ht="12.75">
      <c r="A150" s="1" t="s">
        <v>125</v>
      </c>
      <c r="B150" s="3"/>
    </row>
    <row r="151" spans="1:2" ht="12.75">
      <c r="A151" s="1" t="s">
        <v>126</v>
      </c>
      <c r="B151" s="3"/>
    </row>
    <row r="152" spans="1:2" ht="12.75">
      <c r="A152" s="1" t="s">
        <v>127</v>
      </c>
      <c r="B152" s="3"/>
    </row>
    <row r="153" spans="1:2" ht="12.75">
      <c r="A153" s="1"/>
      <c r="B153" s="3"/>
    </row>
    <row r="154" spans="1:2" ht="12.75">
      <c r="A154" s="1" t="s">
        <v>128</v>
      </c>
      <c r="B154" s="1"/>
    </row>
    <row r="155" spans="1:2" ht="12.75">
      <c r="A155" s="1"/>
      <c r="B155" s="1"/>
    </row>
    <row r="156" spans="1:2" ht="12.75">
      <c r="A156" s="1" t="s">
        <v>129</v>
      </c>
      <c r="B156" s="1"/>
    </row>
    <row r="157" spans="1:2" ht="12.75">
      <c r="A157" s="1"/>
      <c r="B157" s="1"/>
    </row>
    <row r="158" spans="1:2" ht="12.75">
      <c r="A158" s="1"/>
      <c r="B158" s="1"/>
    </row>
  </sheetData>
  <sheetProtection/>
  <printOptions/>
  <pageMargins left="0.53" right="0.35" top="1" bottom="0.63" header="0.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.50390625" style="47" customWidth="1"/>
    <col min="2" max="2" width="42.375" style="41" customWidth="1"/>
    <col min="3" max="3" width="32.375" style="47" customWidth="1"/>
    <col min="4" max="4" width="9.50390625" style="50" hidden="1" customWidth="1"/>
    <col min="5" max="5" width="9.00390625" style="51" hidden="1" customWidth="1"/>
    <col min="6" max="6" width="5.125" style="52" hidden="1" customWidth="1"/>
    <col min="7" max="7" width="5.375" style="52" hidden="1" customWidth="1"/>
    <col min="8" max="8" width="8.375" style="51" hidden="1" customWidth="1"/>
    <col min="9" max="9" width="8.625" style="51" hidden="1" customWidth="1"/>
    <col min="10" max="10" width="7.00390625" style="51" hidden="1" customWidth="1"/>
    <col min="11" max="11" width="4.50390625" style="51" hidden="1" customWidth="1"/>
    <col min="12" max="12" width="7.625" style="51" hidden="1" customWidth="1"/>
    <col min="13" max="13" width="7.50390625" style="51" hidden="1" customWidth="1"/>
    <col min="14" max="14" width="24.875" style="51" customWidth="1"/>
    <col min="15" max="15" width="10.50390625" style="51" customWidth="1"/>
    <col min="16" max="16" width="9.125" style="41" customWidth="1"/>
    <col min="17" max="17" width="9.125" style="33" customWidth="1"/>
    <col min="18" max="16384" width="9.125" style="41" customWidth="1"/>
  </cols>
  <sheetData>
    <row r="1" spans="1:15" s="33" customFormat="1" ht="9.75">
      <c r="A1" s="30"/>
      <c r="B1" s="53"/>
      <c r="C1" s="54" t="s">
        <v>379</v>
      </c>
      <c r="D1" s="55" t="s">
        <v>130</v>
      </c>
      <c r="E1" s="56"/>
      <c r="F1" s="57"/>
      <c r="G1" s="57"/>
      <c r="H1" s="56"/>
      <c r="I1" s="56"/>
      <c r="J1" s="56"/>
      <c r="K1" s="56"/>
      <c r="L1" s="56"/>
      <c r="M1" s="56"/>
      <c r="N1" s="56"/>
      <c r="O1" s="31"/>
    </row>
    <row r="2" spans="1:15" s="33" customFormat="1" ht="9.75">
      <c r="A2" s="30"/>
      <c r="B2" s="53"/>
      <c r="C2" s="54" t="s">
        <v>386</v>
      </c>
      <c r="D2" s="55"/>
      <c r="E2" s="56"/>
      <c r="F2" s="57"/>
      <c r="G2" s="57"/>
      <c r="H2" s="56"/>
      <c r="I2" s="56"/>
      <c r="J2" s="56"/>
      <c r="K2" s="56"/>
      <c r="L2" s="56"/>
      <c r="M2" s="56"/>
      <c r="N2" s="56"/>
      <c r="O2" s="31"/>
    </row>
    <row r="3" spans="1:15" s="33" customFormat="1" ht="9.75">
      <c r="A3" s="30"/>
      <c r="B3" s="53"/>
      <c r="C3" s="54"/>
      <c r="D3" s="55"/>
      <c r="E3" s="56"/>
      <c r="F3" s="57"/>
      <c r="G3" s="57"/>
      <c r="H3" s="56"/>
      <c r="I3" s="56"/>
      <c r="J3" s="56"/>
      <c r="K3" s="56"/>
      <c r="L3" s="56"/>
      <c r="M3" s="56"/>
      <c r="N3" s="56"/>
      <c r="O3" s="31"/>
    </row>
    <row r="4" spans="1:15" s="33" customFormat="1" ht="9.75">
      <c r="A4" s="30"/>
      <c r="B4" s="53"/>
      <c r="C4" s="54"/>
      <c r="D4" s="55"/>
      <c r="E4" s="56"/>
      <c r="F4" s="57"/>
      <c r="G4" s="57"/>
      <c r="H4" s="56"/>
      <c r="I4" s="56"/>
      <c r="J4" s="56"/>
      <c r="K4" s="56"/>
      <c r="L4" s="56"/>
      <c r="M4" s="56"/>
      <c r="N4" s="56"/>
      <c r="O4" s="31"/>
    </row>
    <row r="5" spans="1:15" s="33" customFormat="1" ht="9.75">
      <c r="A5" s="30"/>
      <c r="B5" s="53"/>
      <c r="C5" s="54"/>
      <c r="D5" s="55"/>
      <c r="E5" s="56"/>
      <c r="F5" s="57"/>
      <c r="G5" s="57"/>
      <c r="H5" s="56"/>
      <c r="I5" s="56"/>
      <c r="J5" s="56"/>
      <c r="K5" s="56"/>
      <c r="L5" s="56"/>
      <c r="M5" s="56"/>
      <c r="N5" s="56"/>
      <c r="O5" s="31"/>
    </row>
    <row r="6" spans="1:15" s="33" customFormat="1" ht="9.75">
      <c r="A6" s="30"/>
      <c r="B6" s="53"/>
      <c r="C6" s="54"/>
      <c r="D6" s="55"/>
      <c r="E6" s="56"/>
      <c r="F6" s="57"/>
      <c r="G6" s="57"/>
      <c r="H6" s="56"/>
      <c r="I6" s="56"/>
      <c r="J6" s="56"/>
      <c r="K6" s="56"/>
      <c r="L6" s="56"/>
      <c r="M6" s="56"/>
      <c r="N6" s="56"/>
      <c r="O6" s="31"/>
    </row>
    <row r="7" spans="1:15" s="33" customFormat="1" ht="12.75" customHeight="1">
      <c r="A7" s="178" t="s">
        <v>385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31"/>
    </row>
    <row r="8" spans="1:15" s="33" customFormat="1" ht="9.75">
      <c r="A8" s="30"/>
      <c r="B8" s="179" t="s">
        <v>384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31"/>
    </row>
    <row r="9" spans="1:15" s="33" customFormat="1" ht="9.75">
      <c r="A9" s="34"/>
      <c r="B9" s="17" t="s">
        <v>131</v>
      </c>
      <c r="C9" s="60" t="s">
        <v>132</v>
      </c>
      <c r="D9" s="61" t="s">
        <v>133</v>
      </c>
      <c r="E9" s="62"/>
      <c r="F9" s="63"/>
      <c r="G9" s="63"/>
      <c r="H9" s="62"/>
      <c r="I9" s="64"/>
      <c r="J9" s="18" t="s">
        <v>134</v>
      </c>
      <c r="K9" s="18"/>
      <c r="L9" s="65" t="s">
        <v>135</v>
      </c>
      <c r="M9" s="65" t="s">
        <v>136</v>
      </c>
      <c r="N9" s="65"/>
      <c r="O9" s="35"/>
    </row>
    <row r="10" spans="1:15" s="33" customFormat="1" ht="9.75">
      <c r="A10" s="36"/>
      <c r="B10" s="66" t="s">
        <v>137</v>
      </c>
      <c r="C10" s="67" t="s">
        <v>138</v>
      </c>
      <c r="D10" s="68" t="s">
        <v>139</v>
      </c>
      <c r="E10" s="65" t="s">
        <v>140</v>
      </c>
      <c r="F10" s="69" t="s">
        <v>141</v>
      </c>
      <c r="G10" s="69" t="s">
        <v>142</v>
      </c>
      <c r="H10" s="65" t="s">
        <v>143</v>
      </c>
      <c r="I10" s="70" t="s">
        <v>144</v>
      </c>
      <c r="J10" s="20" t="s">
        <v>145</v>
      </c>
      <c r="K10" s="20" t="s">
        <v>146</v>
      </c>
      <c r="L10" s="71" t="s">
        <v>147</v>
      </c>
      <c r="M10" s="71" t="s">
        <v>148</v>
      </c>
      <c r="N10" s="71"/>
      <c r="O10" s="35"/>
    </row>
    <row r="11" spans="1:15" s="33" customFormat="1" ht="9.75">
      <c r="A11" s="36"/>
      <c r="B11" s="19"/>
      <c r="C11" s="72" t="s">
        <v>149</v>
      </c>
      <c r="D11" s="73" t="s">
        <v>150</v>
      </c>
      <c r="E11" s="71" t="s">
        <v>151</v>
      </c>
      <c r="F11" s="74" t="s">
        <v>152</v>
      </c>
      <c r="G11" s="74" t="s">
        <v>153</v>
      </c>
      <c r="H11" s="71" t="s">
        <v>154</v>
      </c>
      <c r="I11" s="75" t="s">
        <v>155</v>
      </c>
      <c r="J11" s="20" t="s">
        <v>156</v>
      </c>
      <c r="K11" s="20" t="s">
        <v>157</v>
      </c>
      <c r="L11" s="71" t="s">
        <v>158</v>
      </c>
      <c r="M11" s="71" t="s">
        <v>159</v>
      </c>
      <c r="N11" s="71" t="s">
        <v>160</v>
      </c>
      <c r="O11" s="35"/>
    </row>
    <row r="12" spans="1:15" s="33" customFormat="1" ht="9.75">
      <c r="A12" s="36"/>
      <c r="B12" s="19"/>
      <c r="C12" s="72"/>
      <c r="D12" s="73" t="s">
        <v>161</v>
      </c>
      <c r="E12" s="71" t="s">
        <v>162</v>
      </c>
      <c r="F12" s="74" t="s">
        <v>163</v>
      </c>
      <c r="G12" s="74" t="s">
        <v>164</v>
      </c>
      <c r="H12" s="71" t="s">
        <v>165</v>
      </c>
      <c r="I12" s="76"/>
      <c r="J12" s="77" t="s">
        <v>166</v>
      </c>
      <c r="K12" s="77" t="s">
        <v>167</v>
      </c>
      <c r="L12" s="71" t="s">
        <v>168</v>
      </c>
      <c r="M12" s="71"/>
      <c r="N12" s="71"/>
      <c r="O12" s="35"/>
    </row>
    <row r="13" spans="1:15" s="33" customFormat="1" ht="9.75">
      <c r="A13" s="36"/>
      <c r="B13" s="19"/>
      <c r="C13" s="72"/>
      <c r="D13" s="73" t="s">
        <v>169</v>
      </c>
      <c r="E13" s="71" t="s">
        <v>170</v>
      </c>
      <c r="F13" s="74" t="s">
        <v>171</v>
      </c>
      <c r="G13" s="74" t="s">
        <v>172</v>
      </c>
      <c r="H13" s="71" t="s">
        <v>173</v>
      </c>
      <c r="I13" s="76">
        <v>0.262</v>
      </c>
      <c r="J13" s="78">
        <v>1.076</v>
      </c>
      <c r="K13" s="78"/>
      <c r="L13" s="71" t="s">
        <v>174</v>
      </c>
      <c r="M13" s="79">
        <v>0.15</v>
      </c>
      <c r="N13" s="71"/>
      <c r="O13" s="35"/>
    </row>
    <row r="14" spans="1:15" s="33" customFormat="1" ht="9.75">
      <c r="A14" s="38"/>
      <c r="B14" s="21"/>
      <c r="C14" s="80"/>
      <c r="D14" s="81"/>
      <c r="E14" s="22"/>
      <c r="F14" s="82" t="s">
        <v>175</v>
      </c>
      <c r="G14" s="82" t="s">
        <v>175</v>
      </c>
      <c r="H14" s="22" t="s">
        <v>176</v>
      </c>
      <c r="I14" s="83"/>
      <c r="J14" s="22"/>
      <c r="K14" s="22"/>
      <c r="L14" s="22" t="s">
        <v>154</v>
      </c>
      <c r="M14" s="84"/>
      <c r="N14" s="22"/>
      <c r="O14" s="35"/>
    </row>
    <row r="15" spans="1:15" s="33" customFormat="1" ht="9.75">
      <c r="A15" s="40">
        <v>1</v>
      </c>
      <c r="B15" s="85">
        <v>2</v>
      </c>
      <c r="C15" s="85">
        <v>4</v>
      </c>
      <c r="D15" s="6">
        <v>5</v>
      </c>
      <c r="E15" s="6">
        <v>6</v>
      </c>
      <c r="F15" s="86">
        <v>7</v>
      </c>
      <c r="G15" s="86">
        <v>8</v>
      </c>
      <c r="H15" s="6">
        <v>9</v>
      </c>
      <c r="I15" s="87">
        <v>10</v>
      </c>
      <c r="J15" s="6">
        <v>11</v>
      </c>
      <c r="K15" s="6"/>
      <c r="L15" s="6">
        <v>12</v>
      </c>
      <c r="M15" s="6">
        <v>13</v>
      </c>
      <c r="N15" s="6">
        <v>14</v>
      </c>
      <c r="O15" s="35"/>
    </row>
    <row r="16" spans="1:15" s="33" customFormat="1" ht="9.75">
      <c r="A16" s="40"/>
      <c r="B16" s="85"/>
      <c r="C16" s="85"/>
      <c r="D16" s="6"/>
      <c r="E16" s="8" t="s">
        <v>177</v>
      </c>
      <c r="F16" s="86"/>
      <c r="G16" s="86"/>
      <c r="H16" s="8"/>
      <c r="I16" s="88" t="s">
        <v>250</v>
      </c>
      <c r="J16" s="8" t="s">
        <v>281</v>
      </c>
      <c r="K16" s="8"/>
      <c r="L16" s="8" t="s">
        <v>178</v>
      </c>
      <c r="M16" s="8" t="s">
        <v>179</v>
      </c>
      <c r="N16" s="8"/>
      <c r="O16" s="35"/>
    </row>
    <row r="17" spans="1:15" s="33" customFormat="1" ht="9.75">
      <c r="A17" s="37"/>
      <c r="B17" s="120" t="s">
        <v>282</v>
      </c>
      <c r="C17" s="19"/>
      <c r="D17" s="59"/>
      <c r="E17" s="75"/>
      <c r="F17" s="74"/>
      <c r="G17" s="89"/>
      <c r="H17" s="11"/>
      <c r="I17" s="75"/>
      <c r="J17" s="71"/>
      <c r="K17" s="71"/>
      <c r="L17" s="71"/>
      <c r="M17" s="71"/>
      <c r="N17" s="71"/>
      <c r="O17" s="35"/>
    </row>
    <row r="18" spans="1:15" s="33" customFormat="1" ht="9.75">
      <c r="A18" s="37"/>
      <c r="B18" s="120" t="s">
        <v>283</v>
      </c>
      <c r="C18" s="19"/>
      <c r="D18" s="59"/>
      <c r="E18" s="75"/>
      <c r="F18" s="74"/>
      <c r="G18" s="89"/>
      <c r="H18" s="11"/>
      <c r="I18" s="75"/>
      <c r="J18" s="71"/>
      <c r="K18" s="71"/>
      <c r="L18" s="71"/>
      <c r="M18" s="71"/>
      <c r="N18" s="71"/>
      <c r="O18" s="35"/>
    </row>
    <row r="19" spans="1:15" s="33" customFormat="1" ht="6" customHeight="1">
      <c r="A19" s="37"/>
      <c r="B19" s="120"/>
      <c r="C19" s="21"/>
      <c r="D19" s="81"/>
      <c r="E19" s="22"/>
      <c r="F19" s="82"/>
      <c r="G19" s="82"/>
      <c r="H19" s="22"/>
      <c r="I19" s="22"/>
      <c r="J19" s="22"/>
      <c r="K19" s="22"/>
      <c r="L19" s="22"/>
      <c r="M19" s="22"/>
      <c r="N19" s="22"/>
      <c r="O19" s="35"/>
    </row>
    <row r="20" spans="1:15" ht="9.75">
      <c r="A20" s="132">
        <v>1</v>
      </c>
      <c r="B20" s="134" t="s">
        <v>181</v>
      </c>
      <c r="C20" s="72"/>
      <c r="D20" s="135"/>
      <c r="E20" s="75"/>
      <c r="F20" s="101"/>
      <c r="G20" s="101"/>
      <c r="H20" s="75"/>
      <c r="I20" s="75"/>
      <c r="J20" s="75"/>
      <c r="K20" s="75"/>
      <c r="L20" s="75"/>
      <c r="M20" s="75"/>
      <c r="N20" s="65"/>
      <c r="O20" s="31"/>
    </row>
    <row r="21" spans="1:15" ht="9.75">
      <c r="A21" s="126"/>
      <c r="B21" s="122" t="s">
        <v>284</v>
      </c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35"/>
    </row>
    <row r="22" spans="1:15" ht="9.75">
      <c r="A22" s="37"/>
      <c r="B22" s="5" t="s">
        <v>287</v>
      </c>
      <c r="C22" s="21" t="s">
        <v>182</v>
      </c>
      <c r="D22" s="91">
        <v>11237.5</v>
      </c>
      <c r="E22" s="83">
        <f>D22/20.75</f>
        <v>541.566265060241</v>
      </c>
      <c r="F22" s="82">
        <v>2</v>
      </c>
      <c r="G22" s="92"/>
      <c r="H22" s="91">
        <f>E22*F22</f>
        <v>1083.132530120482</v>
      </c>
      <c r="I22" s="83">
        <f>H22*26.2/100</f>
        <v>283.78072289156626</v>
      </c>
      <c r="J22" s="22">
        <f>H22*107.6/100</f>
        <v>1165.4506024096386</v>
      </c>
      <c r="K22" s="22"/>
      <c r="L22" s="22">
        <f>H22+I22+J22</f>
        <v>2532.363855421687</v>
      </c>
      <c r="M22" s="22">
        <f>L22*15/100</f>
        <v>379.854578313253</v>
      </c>
      <c r="N22" s="81">
        <v>4374.46</v>
      </c>
      <c r="O22" s="35"/>
    </row>
    <row r="23" spans="1:15" ht="9.75">
      <c r="A23" s="37"/>
      <c r="B23" s="5" t="s">
        <v>288</v>
      </c>
      <c r="C23" s="21" t="s">
        <v>182</v>
      </c>
      <c r="D23" s="91">
        <v>11237.5</v>
      </c>
      <c r="E23" s="83">
        <f>D23/20.75</f>
        <v>541.566265060241</v>
      </c>
      <c r="F23" s="82">
        <v>3</v>
      </c>
      <c r="G23" s="92"/>
      <c r="H23" s="91">
        <f>E23*F23</f>
        <v>1624.698795180723</v>
      </c>
      <c r="I23" s="83">
        <f>H23*26.2/100</f>
        <v>425.6710843373494</v>
      </c>
      <c r="J23" s="22">
        <f>H23*107.6/100</f>
        <v>1748.1759036144579</v>
      </c>
      <c r="K23" s="22"/>
      <c r="L23" s="22">
        <f>H23+I23+J23</f>
        <v>3798.5457831325302</v>
      </c>
      <c r="M23" s="22">
        <f>L23*15/100</f>
        <v>569.7818674698796</v>
      </c>
      <c r="N23" s="81">
        <v>6451.31</v>
      </c>
      <c r="O23" s="35"/>
    </row>
    <row r="24" spans="1:15" ht="9.75">
      <c r="A24" s="38"/>
      <c r="B24" s="5" t="s">
        <v>289</v>
      </c>
      <c r="C24" s="21" t="s">
        <v>182</v>
      </c>
      <c r="D24" s="91">
        <v>11237.5</v>
      </c>
      <c r="E24" s="83">
        <f>D24/20.75</f>
        <v>541.566265060241</v>
      </c>
      <c r="F24" s="82">
        <v>4</v>
      </c>
      <c r="G24" s="92"/>
      <c r="H24" s="91">
        <f>E24*F24</f>
        <v>2166.265060240964</v>
      </c>
      <c r="I24" s="83">
        <f>H24*26.2/100</f>
        <v>567.5614457831325</v>
      </c>
      <c r="J24" s="22">
        <f>H24*107.6/100</f>
        <v>2330.901204819277</v>
      </c>
      <c r="K24" s="22"/>
      <c r="L24" s="22">
        <f>H24+I24+J24</f>
        <v>5064.727710843374</v>
      </c>
      <c r="M24" s="22">
        <f>L24*15/100</f>
        <v>759.709156626506</v>
      </c>
      <c r="N24" s="81">
        <v>8601.75</v>
      </c>
      <c r="O24" s="35"/>
    </row>
    <row r="25" spans="1:15" ht="7.5" customHeight="1">
      <c r="A25" s="38"/>
      <c r="B25" s="90"/>
      <c r="C25" s="21"/>
      <c r="D25" s="91"/>
      <c r="E25" s="83"/>
      <c r="F25" s="82"/>
      <c r="G25" s="92"/>
      <c r="H25" s="91"/>
      <c r="I25" s="83"/>
      <c r="J25" s="22"/>
      <c r="K25" s="22"/>
      <c r="L25" s="22"/>
      <c r="M25" s="22"/>
      <c r="N25" s="81"/>
      <c r="O25" s="35"/>
    </row>
    <row r="26" spans="1:15" ht="9.75">
      <c r="A26" s="37">
        <v>2</v>
      </c>
      <c r="B26" s="122" t="s">
        <v>285</v>
      </c>
      <c r="C26" s="21"/>
      <c r="D26" s="91"/>
      <c r="E26" s="83"/>
      <c r="F26" s="82"/>
      <c r="G26" s="92"/>
      <c r="H26" s="91"/>
      <c r="I26" s="83"/>
      <c r="J26" s="22"/>
      <c r="K26" s="22"/>
      <c r="L26" s="22"/>
      <c r="M26" s="22"/>
      <c r="N26" s="81"/>
      <c r="O26" s="35"/>
    </row>
    <row r="27" spans="1:15" ht="9.75">
      <c r="A27" s="125"/>
      <c r="B27" s="5" t="s">
        <v>287</v>
      </c>
      <c r="C27" s="21" t="s">
        <v>182</v>
      </c>
      <c r="D27" s="91">
        <v>11237.5</v>
      </c>
      <c r="E27" s="83">
        <f>D27/20.75</f>
        <v>541.566265060241</v>
      </c>
      <c r="F27" s="82">
        <v>4</v>
      </c>
      <c r="G27" s="92"/>
      <c r="H27" s="91">
        <f>E27*F27</f>
        <v>2166.265060240964</v>
      </c>
      <c r="I27" s="83">
        <f>H27*26.2/100</f>
        <v>567.5614457831325</v>
      </c>
      <c r="J27" s="22">
        <f>H27*107.6/100</f>
        <v>2330.901204819277</v>
      </c>
      <c r="K27" s="22"/>
      <c r="L27" s="22">
        <f>H27+I27+J27</f>
        <v>5064.727710843374</v>
      </c>
      <c r="M27" s="22">
        <f>L27*15/100</f>
        <v>759.709156626506</v>
      </c>
      <c r="N27" s="81">
        <v>8601.75</v>
      </c>
      <c r="O27" s="35"/>
    </row>
    <row r="28" spans="1:15" ht="9.75">
      <c r="A28" s="126"/>
      <c r="B28" s="124" t="s">
        <v>288</v>
      </c>
      <c r="C28" s="21" t="s">
        <v>182</v>
      </c>
      <c r="D28" s="91">
        <v>11237.5</v>
      </c>
      <c r="E28" s="83">
        <f>D28/20.75</f>
        <v>541.566265060241</v>
      </c>
      <c r="F28" s="82">
        <v>5</v>
      </c>
      <c r="G28" s="92"/>
      <c r="H28" s="91">
        <f>E28*F28</f>
        <v>2707.8313253012047</v>
      </c>
      <c r="I28" s="83">
        <f>H28*26.2/100</f>
        <v>709.4518072289155</v>
      </c>
      <c r="J28" s="22">
        <f>H28*107.6/100</f>
        <v>2913.626506024096</v>
      </c>
      <c r="K28" s="22"/>
      <c r="L28" s="22">
        <f>H28+I28+J28</f>
        <v>6330.909638554216</v>
      </c>
      <c r="M28" s="22">
        <f>L28*15/100</f>
        <v>949.6364457831323</v>
      </c>
      <c r="N28" s="81">
        <v>10752.19</v>
      </c>
      <c r="O28" s="35"/>
    </row>
    <row r="29" spans="1:15" ht="9.75">
      <c r="A29" s="39"/>
      <c r="B29" s="90" t="s">
        <v>289</v>
      </c>
      <c r="C29" s="21" t="s">
        <v>182</v>
      </c>
      <c r="D29" s="91">
        <v>11237.5</v>
      </c>
      <c r="E29" s="83">
        <f>D29/20.75</f>
        <v>541.566265060241</v>
      </c>
      <c r="F29" s="82">
        <v>6</v>
      </c>
      <c r="G29" s="92"/>
      <c r="H29" s="91">
        <f>E29*F29</f>
        <v>3249.397590361446</v>
      </c>
      <c r="I29" s="8">
        <f>H29*26.2/100</f>
        <v>851.3421686746988</v>
      </c>
      <c r="J29" s="22">
        <f>H29*107.6/100</f>
        <v>3496.3518072289157</v>
      </c>
      <c r="K29" s="22"/>
      <c r="L29" s="22">
        <f>H29+I29+J29</f>
        <v>7597.0915662650605</v>
      </c>
      <c r="M29" s="22">
        <f>L29*15/100</f>
        <v>1139.5637349397591</v>
      </c>
      <c r="N29" s="81">
        <v>12902.62</v>
      </c>
      <c r="O29" s="35"/>
    </row>
    <row r="30" spans="1:15" ht="7.5" customHeight="1">
      <c r="A30" s="39"/>
      <c r="B30" s="90"/>
      <c r="C30" s="21"/>
      <c r="D30" s="111"/>
      <c r="E30" s="83"/>
      <c r="F30" s="82"/>
      <c r="G30" s="92"/>
      <c r="H30" s="91"/>
      <c r="I30" s="22"/>
      <c r="J30" s="22"/>
      <c r="K30" s="22"/>
      <c r="L30" s="22"/>
      <c r="M30" s="22"/>
      <c r="N30" s="81"/>
      <c r="O30" s="35"/>
    </row>
    <row r="31" spans="1:15" ht="9.75">
      <c r="A31" s="37">
        <v>3</v>
      </c>
      <c r="B31" s="121" t="s">
        <v>183</v>
      </c>
      <c r="C31" s="19"/>
      <c r="D31" s="59"/>
      <c r="E31" s="75"/>
      <c r="F31" s="74"/>
      <c r="G31" s="89"/>
      <c r="H31" s="11"/>
      <c r="I31" s="71"/>
      <c r="J31" s="71"/>
      <c r="K31" s="71"/>
      <c r="L31" s="71"/>
      <c r="M31" s="71"/>
      <c r="N31" s="73"/>
      <c r="O31" s="35"/>
    </row>
    <row r="32" spans="1:15" ht="9.75">
      <c r="A32" s="37"/>
      <c r="B32" s="122" t="s">
        <v>286</v>
      </c>
      <c r="C32" s="21"/>
      <c r="D32" s="81"/>
      <c r="E32" s="22"/>
      <c r="F32" s="82"/>
      <c r="G32" s="82"/>
      <c r="H32" s="22"/>
      <c r="I32" s="22"/>
      <c r="J32" s="22"/>
      <c r="K32" s="22"/>
      <c r="L32" s="22"/>
      <c r="M32" s="22"/>
      <c r="N32" s="81"/>
      <c r="O32" s="35"/>
    </row>
    <row r="33" spans="1:15" ht="9.75">
      <c r="A33" s="37"/>
      <c r="B33" s="26" t="s">
        <v>184</v>
      </c>
      <c r="C33" s="19" t="s">
        <v>185</v>
      </c>
      <c r="D33" s="91">
        <v>11237.5</v>
      </c>
      <c r="E33" s="75">
        <f>D33/20.75</f>
        <v>541.566265060241</v>
      </c>
      <c r="F33" s="74">
        <v>4</v>
      </c>
      <c r="G33" s="89"/>
      <c r="H33" s="11">
        <f>E33*F33</f>
        <v>2166.265060240964</v>
      </c>
      <c r="I33" s="71">
        <f>H33*26.6/100</f>
        <v>576.2265060240965</v>
      </c>
      <c r="J33" s="71">
        <f>H33*107.6/100</f>
        <v>2330.901204819277</v>
      </c>
      <c r="K33" s="71"/>
      <c r="L33" s="71">
        <f>H33+I33+J33</f>
        <v>5073.392771084338</v>
      </c>
      <c r="M33" s="71">
        <f>L33*15/100</f>
        <v>761.0089156626507</v>
      </c>
      <c r="N33" s="73">
        <v>8616.47</v>
      </c>
      <c r="O33" s="35"/>
    </row>
    <row r="34" spans="1:15" ht="9.75">
      <c r="A34" s="37"/>
      <c r="B34" s="26" t="s">
        <v>186</v>
      </c>
      <c r="C34" s="19" t="s">
        <v>185</v>
      </c>
      <c r="D34" s="91">
        <v>11237.5</v>
      </c>
      <c r="E34" s="75">
        <f>D34/20.75</f>
        <v>541.566265060241</v>
      </c>
      <c r="F34" s="74">
        <v>5</v>
      </c>
      <c r="G34" s="89"/>
      <c r="H34" s="11">
        <f>E34*F34</f>
        <v>2707.8313253012047</v>
      </c>
      <c r="I34" s="71">
        <f>H34*26.6/100</f>
        <v>720.2831325301205</v>
      </c>
      <c r="J34" s="71">
        <f>H34*107.6/100</f>
        <v>2913.626506024096</v>
      </c>
      <c r="K34" s="71"/>
      <c r="L34" s="71">
        <f>H34+I34+J34</f>
        <v>6341.740963855422</v>
      </c>
      <c r="M34" s="71">
        <f>L34*15/100</f>
        <v>951.2611445783133</v>
      </c>
      <c r="N34" s="73">
        <v>10770.58</v>
      </c>
      <c r="O34" s="35"/>
    </row>
    <row r="35" spans="1:15" ht="9.75">
      <c r="A35" s="39"/>
      <c r="B35" s="90" t="s">
        <v>187</v>
      </c>
      <c r="C35" s="21" t="s">
        <v>185</v>
      </c>
      <c r="D35" s="91">
        <v>11237.5</v>
      </c>
      <c r="E35" s="83">
        <f>D35/20.75</f>
        <v>541.566265060241</v>
      </c>
      <c r="F35" s="82">
        <v>2.5</v>
      </c>
      <c r="G35" s="92"/>
      <c r="H35" s="91">
        <f>E35*F35</f>
        <v>1353.9156626506024</v>
      </c>
      <c r="I35" s="22">
        <f>H35*26.6/100</f>
        <v>360.14156626506025</v>
      </c>
      <c r="J35" s="22">
        <f>H35*107.6/100</f>
        <v>1456.813253012048</v>
      </c>
      <c r="K35" s="22"/>
      <c r="L35" s="22">
        <f>H35+I35+J35</f>
        <v>3170.870481927711</v>
      </c>
      <c r="M35" s="22">
        <f>L35*15/100</f>
        <v>475.63057228915665</v>
      </c>
      <c r="N35" s="81">
        <v>5385.29</v>
      </c>
      <c r="O35" s="35"/>
    </row>
    <row r="36" spans="1:15" ht="7.5" customHeight="1">
      <c r="A36" s="40"/>
      <c r="B36" s="5"/>
      <c r="C36" s="85"/>
      <c r="D36" s="8"/>
      <c r="E36" s="8"/>
      <c r="F36" s="86"/>
      <c r="G36" s="86"/>
      <c r="H36" s="8"/>
      <c r="I36" s="8"/>
      <c r="J36" s="8"/>
      <c r="K36" s="8"/>
      <c r="L36" s="8"/>
      <c r="M36" s="8"/>
      <c r="N36" s="6"/>
      <c r="O36" s="35"/>
    </row>
    <row r="37" spans="1:15" ht="9.75">
      <c r="A37" s="37">
        <v>4</v>
      </c>
      <c r="B37" s="121" t="s">
        <v>290</v>
      </c>
      <c r="C37" s="19"/>
      <c r="D37" s="93"/>
      <c r="E37" s="75"/>
      <c r="F37" s="74"/>
      <c r="G37" s="89"/>
      <c r="H37" s="11"/>
      <c r="I37" s="71"/>
      <c r="J37" s="71"/>
      <c r="K37" s="71"/>
      <c r="L37" s="71"/>
      <c r="M37" s="71"/>
      <c r="N37" s="73"/>
      <c r="O37" s="35"/>
    </row>
    <row r="38" spans="1:15" ht="9.75">
      <c r="A38" s="37"/>
      <c r="B38" s="122" t="s">
        <v>291</v>
      </c>
      <c r="C38" s="21"/>
      <c r="D38" s="118"/>
      <c r="E38" s="22"/>
      <c r="F38" s="82"/>
      <c r="G38" s="82"/>
      <c r="H38" s="22"/>
      <c r="I38" s="22"/>
      <c r="J38" s="22"/>
      <c r="K38" s="22"/>
      <c r="L38" s="22"/>
      <c r="M38" s="22"/>
      <c r="N38" s="81"/>
      <c r="O38" s="35"/>
    </row>
    <row r="39" spans="1:15" ht="9.75">
      <c r="A39" s="37"/>
      <c r="B39" s="26" t="s">
        <v>184</v>
      </c>
      <c r="C39" s="19" t="s">
        <v>188</v>
      </c>
      <c r="D39" s="91">
        <v>11237.5</v>
      </c>
      <c r="E39" s="75">
        <f>D39/20.75</f>
        <v>541.566265060241</v>
      </c>
      <c r="F39" s="74"/>
      <c r="G39" s="89">
        <v>50</v>
      </c>
      <c r="H39" s="11">
        <f>E39/G39</f>
        <v>10.83132530120482</v>
      </c>
      <c r="I39" s="71">
        <f>H39*26.6/100</f>
        <v>2.881132530120482</v>
      </c>
      <c r="J39" s="71">
        <f>H39*107.6/100</f>
        <v>11.654506024096385</v>
      </c>
      <c r="K39" s="71"/>
      <c r="L39" s="71">
        <f>H39+I39+J39</f>
        <v>25.366963855421687</v>
      </c>
      <c r="M39" s="71">
        <f>L39*15/100</f>
        <v>3.8050445783132534</v>
      </c>
      <c r="N39" s="73">
        <v>43.08</v>
      </c>
      <c r="O39" s="35"/>
    </row>
    <row r="40" spans="1:15" ht="9.75">
      <c r="A40" s="37"/>
      <c r="B40" s="26" t="s">
        <v>186</v>
      </c>
      <c r="C40" s="19" t="s">
        <v>188</v>
      </c>
      <c r="D40" s="91">
        <v>11237.5</v>
      </c>
      <c r="E40" s="75">
        <f>D40/20.75</f>
        <v>541.566265060241</v>
      </c>
      <c r="F40" s="74"/>
      <c r="G40" s="89">
        <v>45</v>
      </c>
      <c r="H40" s="11">
        <f>E40/G40</f>
        <v>12.034805890227577</v>
      </c>
      <c r="I40" s="71">
        <f>H40*26.6/100</f>
        <v>3.201258366800536</v>
      </c>
      <c r="J40" s="71">
        <f>H40*107.6/100</f>
        <v>12.949451137884873</v>
      </c>
      <c r="K40" s="71"/>
      <c r="L40" s="71">
        <f>H40+I40+J40</f>
        <v>28.185515394912986</v>
      </c>
      <c r="M40" s="71">
        <f>L40*15/100</f>
        <v>4.227827309236948</v>
      </c>
      <c r="N40" s="73">
        <v>47.87</v>
      </c>
      <c r="O40" s="35"/>
    </row>
    <row r="41" spans="1:15" ht="9.75">
      <c r="A41" s="39"/>
      <c r="B41" s="90" t="s">
        <v>187</v>
      </c>
      <c r="C41" s="21" t="s">
        <v>182</v>
      </c>
      <c r="D41" s="91">
        <v>11237.5</v>
      </c>
      <c r="E41" s="83">
        <f>D41/20.75</f>
        <v>541.566265060241</v>
      </c>
      <c r="F41" s="82"/>
      <c r="G41" s="92">
        <v>40</v>
      </c>
      <c r="H41" s="91">
        <f>E41/G41</f>
        <v>13.539156626506024</v>
      </c>
      <c r="I41" s="22">
        <f>H41*26.6/100</f>
        <v>3.6014156626506026</v>
      </c>
      <c r="J41" s="22">
        <f>H41*107.6/100</f>
        <v>14.568132530120481</v>
      </c>
      <c r="K41" s="22"/>
      <c r="L41" s="22">
        <f>H41+I41+J41</f>
        <v>31.70870481927711</v>
      </c>
      <c r="M41" s="22">
        <f>L41*15/100</f>
        <v>4.756305722891566</v>
      </c>
      <c r="N41" s="81">
        <v>53.85</v>
      </c>
      <c r="O41" s="35"/>
    </row>
    <row r="42" spans="1:15" ht="6.75" customHeight="1">
      <c r="A42" s="39"/>
      <c r="B42" s="90"/>
      <c r="C42" s="21"/>
      <c r="D42" s="22"/>
      <c r="E42" s="83"/>
      <c r="F42" s="82"/>
      <c r="G42" s="92"/>
      <c r="H42" s="91"/>
      <c r="I42" s="22"/>
      <c r="J42" s="22"/>
      <c r="K42" s="22"/>
      <c r="L42" s="22"/>
      <c r="M42" s="22"/>
      <c r="N42" s="81"/>
      <c r="O42" s="35"/>
    </row>
    <row r="43" spans="1:15" ht="9.75">
      <c r="A43" s="44">
        <v>5</v>
      </c>
      <c r="B43" s="23" t="s">
        <v>189</v>
      </c>
      <c r="C43" s="85" t="s">
        <v>190</v>
      </c>
      <c r="D43" s="91">
        <v>11237.5</v>
      </c>
      <c r="E43" s="88">
        <f>D43/20.75</f>
        <v>541.566265060241</v>
      </c>
      <c r="F43" s="86"/>
      <c r="G43" s="95">
        <v>300</v>
      </c>
      <c r="H43" s="64">
        <f>E43/G43</f>
        <v>1.8052208835341366</v>
      </c>
      <c r="I43" s="8">
        <f>H43*26.6/100</f>
        <v>0.48018875502008035</v>
      </c>
      <c r="J43" s="8">
        <f>H43*107.6/100</f>
        <v>1.9424176706827307</v>
      </c>
      <c r="K43" s="8"/>
      <c r="L43" s="8">
        <f>H43+I43+J43</f>
        <v>4.227827309236948</v>
      </c>
      <c r="M43" s="8">
        <f>L43*15/100</f>
        <v>0.6341740963855421</v>
      </c>
      <c r="N43" s="6">
        <v>7.18</v>
      </c>
      <c r="O43" s="35"/>
    </row>
    <row r="44" spans="1:15" ht="8.25" customHeight="1">
      <c r="A44" s="40"/>
      <c r="B44" s="23"/>
      <c r="C44" s="85"/>
      <c r="D44" s="8"/>
      <c r="E44" s="8"/>
      <c r="F44" s="86"/>
      <c r="G44" s="86"/>
      <c r="H44" s="8"/>
      <c r="I44" s="8"/>
      <c r="J44" s="8"/>
      <c r="K44" s="8"/>
      <c r="L44" s="8"/>
      <c r="M44" s="8"/>
      <c r="N44" s="6"/>
      <c r="O44" s="35"/>
    </row>
    <row r="45" spans="1:15" ht="9.75">
      <c r="A45" s="37">
        <v>6</v>
      </c>
      <c r="B45" s="121" t="s">
        <v>191</v>
      </c>
      <c r="C45" s="136"/>
      <c r="D45" s="11"/>
      <c r="E45" s="75"/>
      <c r="F45" s="74"/>
      <c r="G45" s="89"/>
      <c r="H45" s="11"/>
      <c r="I45" s="71"/>
      <c r="J45" s="71"/>
      <c r="K45" s="71"/>
      <c r="L45" s="71"/>
      <c r="M45" s="71"/>
      <c r="N45" s="73"/>
      <c r="O45" s="35"/>
    </row>
    <row r="46" spans="1:15" ht="9.75">
      <c r="A46" s="39"/>
      <c r="B46" s="122" t="s">
        <v>192</v>
      </c>
      <c r="C46" s="21" t="s">
        <v>292</v>
      </c>
      <c r="D46" s="91">
        <v>11237.5</v>
      </c>
      <c r="E46" s="83">
        <f>D46/20.75</f>
        <v>541.566265060241</v>
      </c>
      <c r="F46" s="96">
        <v>0.33</v>
      </c>
      <c r="G46" s="92"/>
      <c r="H46" s="91">
        <f>E46*F46</f>
        <v>178.71686746987953</v>
      </c>
      <c r="I46" s="22">
        <f>H46*26.6/100</f>
        <v>47.53868674698796</v>
      </c>
      <c r="J46" s="22">
        <f>H46*107.6/100</f>
        <v>192.2993493975904</v>
      </c>
      <c r="K46" s="22"/>
      <c r="L46" s="22">
        <f>H46+I46+J46</f>
        <v>418.5549036144579</v>
      </c>
      <c r="M46" s="22">
        <f>L46*15/100</f>
        <v>62.78323554216868</v>
      </c>
      <c r="N46" s="81">
        <v>710.86</v>
      </c>
      <c r="O46" s="35"/>
    </row>
    <row r="47" spans="1:15" ht="7.5" customHeight="1">
      <c r="A47" s="40"/>
      <c r="B47" s="23"/>
      <c r="C47" s="85"/>
      <c r="D47" s="8"/>
      <c r="E47" s="8"/>
      <c r="F47" s="102"/>
      <c r="G47" s="86"/>
      <c r="H47" s="8"/>
      <c r="I47" s="8"/>
      <c r="J47" s="8"/>
      <c r="K47" s="8"/>
      <c r="L47" s="8"/>
      <c r="M47" s="8"/>
      <c r="N47" s="6"/>
      <c r="O47" s="35"/>
    </row>
    <row r="48" spans="1:15" ht="9.75">
      <c r="A48" s="37">
        <v>7</v>
      </c>
      <c r="B48" s="121" t="s">
        <v>193</v>
      </c>
      <c r="C48" s="19"/>
      <c r="D48" s="11"/>
      <c r="E48" s="75"/>
      <c r="F48" s="74"/>
      <c r="G48" s="89"/>
      <c r="H48" s="11"/>
      <c r="I48" s="71"/>
      <c r="J48" s="71"/>
      <c r="K48" s="71"/>
      <c r="L48" s="71"/>
      <c r="M48" s="71"/>
      <c r="N48" s="73"/>
      <c r="O48" s="35"/>
    </row>
    <row r="49" spans="1:15" ht="9.75">
      <c r="A49" s="37"/>
      <c r="B49" s="122" t="s">
        <v>293</v>
      </c>
      <c r="C49" s="21"/>
      <c r="D49" s="22"/>
      <c r="E49" s="22"/>
      <c r="F49" s="82"/>
      <c r="G49" s="82"/>
      <c r="H49" s="22"/>
      <c r="I49" s="22"/>
      <c r="J49" s="22"/>
      <c r="K49" s="22"/>
      <c r="L49" s="22"/>
      <c r="M49" s="22"/>
      <c r="N49" s="81"/>
      <c r="O49" s="35"/>
    </row>
    <row r="50" spans="1:15" ht="9.75">
      <c r="A50" s="37"/>
      <c r="B50" s="26" t="s">
        <v>194</v>
      </c>
      <c r="C50" s="72" t="s">
        <v>195</v>
      </c>
      <c r="D50" s="91">
        <v>11237.5</v>
      </c>
      <c r="E50" s="11">
        <f>D50/20.75</f>
        <v>541.566265060241</v>
      </c>
      <c r="F50" s="74"/>
      <c r="G50" s="89">
        <v>700</v>
      </c>
      <c r="H50" s="11">
        <f>E50/G50</f>
        <v>0.7736660929432014</v>
      </c>
      <c r="I50" s="71">
        <f>H50*26.6/100</f>
        <v>0.20579518072289157</v>
      </c>
      <c r="J50" s="71">
        <f>H50*107.6/100</f>
        <v>0.8324647160068847</v>
      </c>
      <c r="K50" s="71"/>
      <c r="L50" s="71">
        <f>H50+I50+J50</f>
        <v>1.8119259896729778</v>
      </c>
      <c r="M50" s="71">
        <f>L50*15/100</f>
        <v>0.27178889845094667</v>
      </c>
      <c r="N50" s="73">
        <v>3.08</v>
      </c>
      <c r="O50" s="35"/>
    </row>
    <row r="51" spans="1:15" ht="9.75">
      <c r="A51" s="37"/>
      <c r="B51" s="26" t="s">
        <v>196</v>
      </c>
      <c r="C51" s="19" t="s">
        <v>195</v>
      </c>
      <c r="D51" s="91">
        <v>11237.5</v>
      </c>
      <c r="E51" s="75">
        <f>D51/20.75</f>
        <v>541.566265060241</v>
      </c>
      <c r="F51" s="74"/>
      <c r="G51" s="89">
        <v>300</v>
      </c>
      <c r="H51" s="11">
        <f>E51/G51</f>
        <v>1.8052208835341366</v>
      </c>
      <c r="I51" s="71">
        <f>H51*26.6/100</f>
        <v>0.48018875502008035</v>
      </c>
      <c r="J51" s="71">
        <f>H51*107.6/100</f>
        <v>1.9424176706827307</v>
      </c>
      <c r="K51" s="71"/>
      <c r="L51" s="71">
        <f>H51+I51+J51</f>
        <v>4.227827309236948</v>
      </c>
      <c r="M51" s="71">
        <f>L51*15/100</f>
        <v>0.6341740963855421</v>
      </c>
      <c r="N51" s="73">
        <v>7.18</v>
      </c>
      <c r="O51" s="35"/>
    </row>
    <row r="52" spans="1:15" ht="9.75">
      <c r="A52" s="39"/>
      <c r="B52" s="90" t="s">
        <v>197</v>
      </c>
      <c r="C52" s="21"/>
      <c r="D52" s="97"/>
      <c r="E52" s="83"/>
      <c r="F52" s="82"/>
      <c r="G52" s="92"/>
      <c r="H52" s="91"/>
      <c r="I52" s="22"/>
      <c r="J52" s="22"/>
      <c r="K52" s="22"/>
      <c r="L52" s="22"/>
      <c r="M52" s="22"/>
      <c r="N52" s="81"/>
      <c r="O52" s="35"/>
    </row>
    <row r="53" spans="1:15" ht="13.5" customHeight="1">
      <c r="A53" s="40"/>
      <c r="B53" s="5"/>
      <c r="C53" s="85"/>
      <c r="D53" s="6"/>
      <c r="E53" s="8"/>
      <c r="F53" s="86"/>
      <c r="G53" s="86"/>
      <c r="H53" s="8"/>
      <c r="I53" s="8"/>
      <c r="J53" s="8"/>
      <c r="K53" s="8"/>
      <c r="L53" s="8"/>
      <c r="M53" s="8"/>
      <c r="N53" s="6"/>
      <c r="O53" s="35"/>
    </row>
    <row r="54" spans="1:15" ht="9.75">
      <c r="A54" s="37">
        <v>8</v>
      </c>
      <c r="B54" s="121" t="s">
        <v>198</v>
      </c>
      <c r="C54" s="19"/>
      <c r="D54" s="59"/>
      <c r="E54" s="75"/>
      <c r="F54" s="74"/>
      <c r="G54" s="89"/>
      <c r="H54" s="11"/>
      <c r="I54" s="71"/>
      <c r="J54" s="71"/>
      <c r="K54" s="71"/>
      <c r="L54" s="71"/>
      <c r="M54" s="71"/>
      <c r="N54" s="73"/>
      <c r="O54" s="35"/>
    </row>
    <row r="55" spans="1:15" ht="9.75">
      <c r="A55" s="37"/>
      <c r="B55" s="122" t="s">
        <v>199</v>
      </c>
      <c r="C55" s="21"/>
      <c r="D55" s="81"/>
      <c r="E55" s="22"/>
      <c r="F55" s="82"/>
      <c r="G55" s="82"/>
      <c r="H55" s="22"/>
      <c r="I55" s="22"/>
      <c r="J55" s="22"/>
      <c r="K55" s="22"/>
      <c r="L55" s="22"/>
      <c r="M55" s="22"/>
      <c r="N55" s="81"/>
      <c r="O55" s="35"/>
    </row>
    <row r="56" spans="1:15" ht="9.75">
      <c r="A56" s="37"/>
      <c r="B56" s="26" t="s">
        <v>295</v>
      </c>
      <c r="C56" s="19"/>
      <c r="D56" s="59"/>
      <c r="E56" s="75"/>
      <c r="F56" s="74"/>
      <c r="G56" s="89"/>
      <c r="H56" s="11"/>
      <c r="I56" s="71"/>
      <c r="J56" s="71"/>
      <c r="K56" s="71"/>
      <c r="L56" s="71"/>
      <c r="M56" s="71"/>
      <c r="N56" s="73"/>
      <c r="O56" s="35"/>
    </row>
    <row r="57" spans="1:15" ht="9.75">
      <c r="A57" s="37"/>
      <c r="B57" s="26" t="s">
        <v>294</v>
      </c>
      <c r="C57" s="19"/>
      <c r="D57" s="59"/>
      <c r="E57" s="75"/>
      <c r="F57" s="74"/>
      <c r="G57" s="89"/>
      <c r="H57" s="11"/>
      <c r="I57" s="71"/>
      <c r="J57" s="71"/>
      <c r="K57" s="71"/>
      <c r="L57" s="71"/>
      <c r="M57" s="71"/>
      <c r="N57" s="73"/>
      <c r="O57" s="35"/>
    </row>
    <row r="58" spans="1:15" ht="9.75">
      <c r="A58" s="37"/>
      <c r="B58" s="26" t="s">
        <v>297</v>
      </c>
      <c r="C58" s="19"/>
      <c r="D58" s="59"/>
      <c r="E58" s="75"/>
      <c r="F58" s="74"/>
      <c r="G58" s="89"/>
      <c r="H58" s="11"/>
      <c r="I58" s="71"/>
      <c r="J58" s="71"/>
      <c r="K58" s="71"/>
      <c r="L58" s="71"/>
      <c r="M58" s="71"/>
      <c r="N58" s="73"/>
      <c r="O58" s="35"/>
    </row>
    <row r="59" spans="1:15" ht="9.75">
      <c r="A59" s="37"/>
      <c r="B59" s="108" t="s">
        <v>200</v>
      </c>
      <c r="C59" s="98" t="s">
        <v>190</v>
      </c>
      <c r="D59" s="91">
        <v>11237.5</v>
      </c>
      <c r="E59" s="75">
        <f>D59/20.75</f>
        <v>541.566265060241</v>
      </c>
      <c r="F59" s="74"/>
      <c r="G59" s="89">
        <v>45</v>
      </c>
      <c r="H59" s="11">
        <f>E59/G59</f>
        <v>12.034805890227577</v>
      </c>
      <c r="I59" s="71">
        <f>H59*26.6/100</f>
        <v>3.201258366800536</v>
      </c>
      <c r="J59" s="71">
        <f>H59*107.6/100</f>
        <v>12.949451137884873</v>
      </c>
      <c r="K59" s="71"/>
      <c r="L59" s="71">
        <f>H59+I59+J59</f>
        <v>28.185515394912986</v>
      </c>
      <c r="M59" s="71">
        <f>L59*15/100</f>
        <v>4.227827309236948</v>
      </c>
      <c r="N59" s="73">
        <v>47.87</v>
      </c>
      <c r="O59" s="35"/>
    </row>
    <row r="60" spans="1:15" ht="9.75">
      <c r="A60" s="37"/>
      <c r="B60" s="108" t="s">
        <v>253</v>
      </c>
      <c r="C60" s="98" t="s">
        <v>190</v>
      </c>
      <c r="D60" s="91">
        <v>11237.5</v>
      </c>
      <c r="E60" s="75">
        <f>D60/20.75</f>
        <v>541.566265060241</v>
      </c>
      <c r="F60" s="74"/>
      <c r="G60" s="89">
        <v>30</v>
      </c>
      <c r="H60" s="11">
        <f>E60/G60</f>
        <v>18.052208835341368</v>
      </c>
      <c r="I60" s="71">
        <f>H60*26.6/100</f>
        <v>4.801887550200804</v>
      </c>
      <c r="J60" s="71">
        <f>H60*107.6/100</f>
        <v>19.42417670682731</v>
      </c>
      <c r="K60" s="71"/>
      <c r="L60" s="71">
        <f>H60+I60+J60</f>
        <v>42.27827309236948</v>
      </c>
      <c r="M60" s="71">
        <f>L60*15/100</f>
        <v>6.341740963855423</v>
      </c>
      <c r="N60" s="73">
        <v>71.8</v>
      </c>
      <c r="O60" s="35"/>
    </row>
    <row r="61" spans="1:15" ht="9.75">
      <c r="A61" s="37"/>
      <c r="B61" s="108" t="s">
        <v>254</v>
      </c>
      <c r="C61" s="98" t="s">
        <v>190</v>
      </c>
      <c r="D61" s="91">
        <v>11237.5</v>
      </c>
      <c r="E61" s="75">
        <f>D61/20.75</f>
        <v>541.566265060241</v>
      </c>
      <c r="F61" s="74"/>
      <c r="G61" s="89">
        <v>20</v>
      </c>
      <c r="H61" s="11">
        <f>E61/G61</f>
        <v>27.07831325301205</v>
      </c>
      <c r="I61" s="71">
        <f>H61*26.6/100</f>
        <v>7.202831325301205</v>
      </c>
      <c r="J61" s="71">
        <f>H61*107.6/100</f>
        <v>29.136265060240962</v>
      </c>
      <c r="K61" s="71"/>
      <c r="L61" s="71">
        <f>H61+I61+J61</f>
        <v>63.41740963855422</v>
      </c>
      <c r="M61" s="71">
        <f>L61*15/100</f>
        <v>9.512611445783133</v>
      </c>
      <c r="N61" s="73">
        <v>107.71</v>
      </c>
      <c r="O61" s="35"/>
    </row>
    <row r="62" spans="1:15" ht="9.75">
      <c r="A62" s="37"/>
      <c r="B62" s="26" t="s">
        <v>296</v>
      </c>
      <c r="C62" s="19" t="s">
        <v>190</v>
      </c>
      <c r="D62" s="91">
        <v>11237.5</v>
      </c>
      <c r="E62" s="75">
        <f>D62/20.75</f>
        <v>541.566265060241</v>
      </c>
      <c r="F62" s="74"/>
      <c r="G62" s="89">
        <v>80</v>
      </c>
      <c r="H62" s="11">
        <f>E62/G62</f>
        <v>6.769578313253012</v>
      </c>
      <c r="I62" s="71">
        <f>H62*26.6/100</f>
        <v>1.8007078313253013</v>
      </c>
      <c r="J62" s="71">
        <f>H62*107.6/100</f>
        <v>7.284066265060241</v>
      </c>
      <c r="K62" s="71"/>
      <c r="L62" s="71">
        <f>H62+I62+J62</f>
        <v>15.854352409638555</v>
      </c>
      <c r="M62" s="71">
        <f>L62*15/100</f>
        <v>2.378152861445783</v>
      </c>
      <c r="N62" s="73">
        <v>26.93</v>
      </c>
      <c r="O62" s="35"/>
    </row>
    <row r="63" spans="1:15" ht="9.75">
      <c r="A63" s="37"/>
      <c r="B63" s="26" t="s">
        <v>298</v>
      </c>
      <c r="C63" s="19"/>
      <c r="D63" s="91"/>
      <c r="E63" s="75"/>
      <c r="F63" s="74"/>
      <c r="G63" s="89"/>
      <c r="H63" s="11"/>
      <c r="I63" s="71"/>
      <c r="J63" s="71"/>
      <c r="K63" s="71"/>
      <c r="L63" s="71"/>
      <c r="M63" s="71"/>
      <c r="N63" s="73"/>
      <c r="O63" s="35"/>
    </row>
    <row r="64" spans="1:15" ht="9.75">
      <c r="A64" s="37"/>
      <c r="B64" s="26" t="s">
        <v>299</v>
      </c>
      <c r="C64" s="19"/>
      <c r="D64" s="91"/>
      <c r="E64" s="75"/>
      <c r="F64" s="74"/>
      <c r="G64" s="89"/>
      <c r="H64" s="11"/>
      <c r="I64" s="71"/>
      <c r="J64" s="71"/>
      <c r="K64" s="71"/>
      <c r="L64" s="71"/>
      <c r="M64" s="71"/>
      <c r="N64" s="73"/>
      <c r="O64" s="35"/>
    </row>
    <row r="65" spans="1:15" ht="9.75">
      <c r="A65" s="72"/>
      <c r="B65" s="108" t="s">
        <v>200</v>
      </c>
      <c r="C65" s="98" t="s">
        <v>190</v>
      </c>
      <c r="D65" s="91">
        <v>11237.5</v>
      </c>
      <c r="E65" s="75">
        <f>D65/20.75</f>
        <v>541.566265060241</v>
      </c>
      <c r="F65" s="74"/>
      <c r="G65" s="89">
        <v>30</v>
      </c>
      <c r="H65" s="11">
        <f>E65/G65</f>
        <v>18.052208835341368</v>
      </c>
      <c r="I65" s="71">
        <f>H65*26.6/100</f>
        <v>4.801887550200804</v>
      </c>
      <c r="J65" s="71">
        <f>H65*107.6/100</f>
        <v>19.42417670682731</v>
      </c>
      <c r="K65" s="71"/>
      <c r="L65" s="71">
        <f>H65+I65+J65</f>
        <v>42.27827309236948</v>
      </c>
      <c r="M65" s="71">
        <f>L65*15/100</f>
        <v>6.341740963855423</v>
      </c>
      <c r="N65" s="73">
        <v>71.8</v>
      </c>
      <c r="O65" s="35"/>
    </row>
    <row r="66" spans="1:15" ht="9.75">
      <c r="A66" s="72"/>
      <c r="B66" s="108" t="s">
        <v>253</v>
      </c>
      <c r="C66" s="98" t="s">
        <v>190</v>
      </c>
      <c r="D66" s="91">
        <v>11237.5</v>
      </c>
      <c r="E66" s="75">
        <f>D66/20.75</f>
        <v>541.566265060241</v>
      </c>
      <c r="F66" s="74"/>
      <c r="G66" s="89">
        <v>20</v>
      </c>
      <c r="H66" s="11">
        <f>E66/G66</f>
        <v>27.07831325301205</v>
      </c>
      <c r="I66" s="71">
        <f>H66*26.6/100</f>
        <v>7.202831325301205</v>
      </c>
      <c r="J66" s="71">
        <f>H66*107.6/100</f>
        <v>29.136265060240962</v>
      </c>
      <c r="K66" s="71"/>
      <c r="L66" s="71">
        <f>H66+I66+J66</f>
        <v>63.41740963855422</v>
      </c>
      <c r="M66" s="71">
        <f>L66*15/100</f>
        <v>9.512611445783133</v>
      </c>
      <c r="N66" s="73">
        <v>107.71</v>
      </c>
      <c r="O66" s="35"/>
    </row>
    <row r="67" spans="1:15" ht="9.75">
      <c r="A67" s="72"/>
      <c r="B67" s="108" t="s">
        <v>254</v>
      </c>
      <c r="C67" s="98" t="s">
        <v>190</v>
      </c>
      <c r="D67" s="91">
        <v>11237.5</v>
      </c>
      <c r="E67" s="75">
        <f>D67/20.75</f>
        <v>541.566265060241</v>
      </c>
      <c r="F67" s="74"/>
      <c r="G67" s="89">
        <v>10</v>
      </c>
      <c r="H67" s="11">
        <f>E67/G67</f>
        <v>54.1566265060241</v>
      </c>
      <c r="I67" s="71">
        <f>H67*26.6/100</f>
        <v>14.40566265060241</v>
      </c>
      <c r="J67" s="71">
        <f>H67*107.6/100</f>
        <v>58.272530120481925</v>
      </c>
      <c r="K67" s="71"/>
      <c r="L67" s="71">
        <f>H67+I67+J67</f>
        <v>126.83481927710844</v>
      </c>
      <c r="M67" s="71">
        <f>L67*15/100</f>
        <v>19.025222891566266</v>
      </c>
      <c r="N67" s="73">
        <v>215.41</v>
      </c>
      <c r="O67" s="35"/>
    </row>
    <row r="68" spans="1:15" ht="9.75">
      <c r="A68" s="21"/>
      <c r="B68" s="90" t="s">
        <v>255</v>
      </c>
      <c r="C68" s="21" t="s">
        <v>190</v>
      </c>
      <c r="D68" s="91">
        <v>11237.5</v>
      </c>
      <c r="E68" s="22">
        <f>D68/20.75</f>
        <v>541.566265060241</v>
      </c>
      <c r="F68" s="82"/>
      <c r="G68" s="82">
        <v>60</v>
      </c>
      <c r="H68" s="22">
        <f>E68/G68</f>
        <v>9.026104417670684</v>
      </c>
      <c r="I68" s="22">
        <f>H68*26.6/100</f>
        <v>2.400943775100402</v>
      </c>
      <c r="J68" s="22">
        <f>H68*107.6/100</f>
        <v>9.712088353413655</v>
      </c>
      <c r="K68" s="22"/>
      <c r="L68" s="22">
        <f>H68+I68+J68</f>
        <v>21.13913654618474</v>
      </c>
      <c r="M68" s="22">
        <f>L68*15/100</f>
        <v>3.1708704819277114</v>
      </c>
      <c r="N68" s="81">
        <v>35.9</v>
      </c>
      <c r="O68" s="35"/>
    </row>
    <row r="69" spans="1:15" ht="7.5" customHeight="1">
      <c r="A69" s="85"/>
      <c r="B69" s="5"/>
      <c r="C69" s="85"/>
      <c r="D69" s="8"/>
      <c r="E69" s="8"/>
      <c r="F69" s="86"/>
      <c r="G69" s="86"/>
      <c r="H69" s="8"/>
      <c r="I69" s="8"/>
      <c r="J69" s="8"/>
      <c r="K69" s="8"/>
      <c r="L69" s="8"/>
      <c r="M69" s="8"/>
      <c r="N69" s="6"/>
      <c r="O69" s="35"/>
    </row>
    <row r="70" spans="1:15" ht="9.75">
      <c r="A70" s="72">
        <v>9</v>
      </c>
      <c r="B70" s="121" t="s">
        <v>203</v>
      </c>
      <c r="C70" s="19"/>
      <c r="D70" s="59"/>
      <c r="E70" s="75"/>
      <c r="F70" s="74"/>
      <c r="G70" s="89"/>
      <c r="H70" s="11"/>
      <c r="I70" s="71"/>
      <c r="J70" s="71"/>
      <c r="K70" s="71"/>
      <c r="L70" s="71"/>
      <c r="M70" s="71"/>
      <c r="N70" s="73"/>
      <c r="O70" s="35"/>
    </row>
    <row r="71" spans="1:15" ht="9.75">
      <c r="A71" s="72"/>
      <c r="B71" s="122" t="s">
        <v>204</v>
      </c>
      <c r="C71" s="21"/>
      <c r="D71" s="81"/>
      <c r="E71" s="22"/>
      <c r="F71" s="82"/>
      <c r="G71" s="82"/>
      <c r="H71" s="22"/>
      <c r="I71" s="22"/>
      <c r="J71" s="22"/>
      <c r="K71" s="22"/>
      <c r="L71" s="22"/>
      <c r="M71" s="22"/>
      <c r="N71" s="81"/>
      <c r="O71" s="35"/>
    </row>
    <row r="72" spans="1:15" ht="23.25" customHeight="1">
      <c r="A72" s="72"/>
      <c r="B72" s="137" t="s">
        <v>300</v>
      </c>
      <c r="C72" s="85" t="s">
        <v>202</v>
      </c>
      <c r="D72" s="91">
        <v>11237.5</v>
      </c>
      <c r="E72" s="8">
        <f>D72/20.75</f>
        <v>541.566265060241</v>
      </c>
      <c r="F72" s="86"/>
      <c r="G72" s="86">
        <v>700</v>
      </c>
      <c r="H72" s="8">
        <f>E72/G72</f>
        <v>0.7736660929432014</v>
      </c>
      <c r="I72" s="8">
        <f>H72*26.6/100</f>
        <v>0.20579518072289157</v>
      </c>
      <c r="J72" s="8">
        <f>H72*107.6/100</f>
        <v>0.8324647160068847</v>
      </c>
      <c r="K72" s="8"/>
      <c r="L72" s="8">
        <f>H72+I72+J72</f>
        <v>1.8119259896729778</v>
      </c>
      <c r="M72" s="8">
        <f>L72*15/100</f>
        <v>0.27178889845094667</v>
      </c>
      <c r="N72" s="6">
        <v>3.08</v>
      </c>
      <c r="O72" s="35"/>
    </row>
    <row r="73" spans="1:15" s="33" customFormat="1" ht="9.75">
      <c r="A73" s="21"/>
      <c r="B73" s="5" t="s">
        <v>301</v>
      </c>
      <c r="C73" s="85" t="s">
        <v>202</v>
      </c>
      <c r="D73" s="91">
        <v>11237.5</v>
      </c>
      <c r="E73" s="8">
        <f>D73/20.75</f>
        <v>541.566265060241</v>
      </c>
      <c r="F73" s="86"/>
      <c r="G73" s="86">
        <v>180</v>
      </c>
      <c r="H73" s="8">
        <f>E73/G73</f>
        <v>3.0087014725568944</v>
      </c>
      <c r="I73" s="8">
        <f>H73*26.6/100</f>
        <v>0.800314591700134</v>
      </c>
      <c r="J73" s="71">
        <f>H73*107.6/100</f>
        <v>3.2373627844712183</v>
      </c>
      <c r="K73" s="8"/>
      <c r="L73" s="8">
        <f>H73+I73+J73</f>
        <v>7.046378848728247</v>
      </c>
      <c r="M73" s="8">
        <f>L73*15/100</f>
        <v>1.056956827309237</v>
      </c>
      <c r="N73" s="6">
        <v>11.97</v>
      </c>
      <c r="O73" s="31"/>
    </row>
    <row r="74" spans="1:15" s="33" customFormat="1" ht="8.25" customHeight="1">
      <c r="A74" s="80"/>
      <c r="B74" s="90"/>
      <c r="C74" s="21"/>
      <c r="D74" s="91"/>
      <c r="E74" s="83"/>
      <c r="F74" s="82"/>
      <c r="G74" s="92"/>
      <c r="H74" s="91"/>
      <c r="I74" s="22"/>
      <c r="J74" s="8"/>
      <c r="K74" s="22"/>
      <c r="L74" s="22"/>
      <c r="M74" s="22"/>
      <c r="N74" s="81"/>
      <c r="O74" s="31"/>
    </row>
    <row r="75" spans="1:15" s="33" customFormat="1" ht="9.75">
      <c r="A75" s="72">
        <v>10</v>
      </c>
      <c r="B75" s="121" t="s">
        <v>205</v>
      </c>
      <c r="C75" s="19"/>
      <c r="D75" s="59"/>
      <c r="E75" s="75"/>
      <c r="F75" s="74"/>
      <c r="G75" s="89"/>
      <c r="H75" s="11"/>
      <c r="I75" s="71"/>
      <c r="J75" s="71"/>
      <c r="K75" s="71"/>
      <c r="L75" s="71"/>
      <c r="M75" s="71"/>
      <c r="N75" s="73"/>
      <c r="O75" s="31"/>
    </row>
    <row r="76" spans="1:15" s="33" customFormat="1" ht="9.75">
      <c r="A76" s="21"/>
      <c r="B76" s="122" t="s">
        <v>302</v>
      </c>
      <c r="C76" s="21" t="s">
        <v>206</v>
      </c>
      <c r="D76" s="91">
        <v>11237.5</v>
      </c>
      <c r="E76" s="83">
        <f>D76/20.75</f>
        <v>541.566265060241</v>
      </c>
      <c r="F76" s="82"/>
      <c r="G76" s="92">
        <v>70</v>
      </c>
      <c r="H76" s="91">
        <f>E76/G76</f>
        <v>7.7366609294320146</v>
      </c>
      <c r="I76" s="22">
        <f>H76*26.6/100</f>
        <v>2.057951807228916</v>
      </c>
      <c r="J76" s="22">
        <f>H76*107.6/100</f>
        <v>8.324647160068848</v>
      </c>
      <c r="K76" s="22"/>
      <c r="L76" s="22">
        <f>H76+I76+J76</f>
        <v>18.11925989672978</v>
      </c>
      <c r="M76" s="22">
        <f>L76*15/100</f>
        <v>2.717888984509467</v>
      </c>
      <c r="N76" s="81">
        <v>30.77</v>
      </c>
      <c r="O76" s="31"/>
    </row>
    <row r="77" spans="1:15" s="33" customFormat="1" ht="10.5" customHeight="1">
      <c r="A77" s="80"/>
      <c r="B77" s="90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171"/>
      <c r="O77" s="31"/>
    </row>
    <row r="78" spans="1:15" s="33" customFormat="1" ht="9.75">
      <c r="A78" s="94">
        <v>11</v>
      </c>
      <c r="B78" s="23" t="s">
        <v>207</v>
      </c>
      <c r="C78" s="85"/>
      <c r="D78" s="129"/>
      <c r="E78" s="88"/>
      <c r="F78" s="86"/>
      <c r="G78" s="95"/>
      <c r="H78" s="64"/>
      <c r="I78" s="8"/>
      <c r="J78" s="8"/>
      <c r="K78" s="8"/>
      <c r="L78" s="8"/>
      <c r="M78" s="8"/>
      <c r="N78" s="6"/>
      <c r="O78" s="31"/>
    </row>
    <row r="79" spans="1:15" s="33" customFormat="1" ht="9.75">
      <c r="A79" s="72"/>
      <c r="B79" s="26" t="s">
        <v>208</v>
      </c>
      <c r="C79" s="19"/>
      <c r="D79" s="59"/>
      <c r="E79" s="75"/>
      <c r="F79" s="74"/>
      <c r="G79" s="89"/>
      <c r="H79" s="11"/>
      <c r="I79" s="71"/>
      <c r="J79" s="71"/>
      <c r="K79" s="71"/>
      <c r="L79" s="71"/>
      <c r="M79" s="71"/>
      <c r="N79" s="73"/>
      <c r="O79" s="31"/>
    </row>
    <row r="80" spans="1:15" s="33" customFormat="1" ht="9.75">
      <c r="A80" s="72"/>
      <c r="B80" s="90" t="s">
        <v>209</v>
      </c>
      <c r="C80" s="21" t="s">
        <v>202</v>
      </c>
      <c r="D80" s="91">
        <v>11237.5</v>
      </c>
      <c r="E80" s="22">
        <f>D80/20.75</f>
        <v>541.566265060241</v>
      </c>
      <c r="F80" s="82"/>
      <c r="G80" s="82">
        <v>1000</v>
      </c>
      <c r="H80" s="22">
        <f>E80/G80</f>
        <v>0.541566265060241</v>
      </c>
      <c r="I80" s="22">
        <f>H80*26.6/100</f>
        <v>0.1440566265060241</v>
      </c>
      <c r="J80" s="22">
        <f>H80*107.6/100</f>
        <v>0.5827253012048192</v>
      </c>
      <c r="K80" s="22"/>
      <c r="L80" s="22">
        <f>H80+I80+J80</f>
        <v>1.2683481927710845</v>
      </c>
      <c r="M80" s="22">
        <f>L80*15/100</f>
        <v>0.19025222891566265</v>
      </c>
      <c r="N80" s="81">
        <v>2.15</v>
      </c>
      <c r="O80" s="31"/>
    </row>
    <row r="81" spans="1:15" s="33" customFormat="1" ht="9.75">
      <c r="A81" s="72"/>
      <c r="B81" s="26" t="s">
        <v>210</v>
      </c>
      <c r="C81" s="19"/>
      <c r="D81" s="59"/>
      <c r="E81" s="75"/>
      <c r="F81" s="74"/>
      <c r="G81" s="89"/>
      <c r="H81" s="11"/>
      <c r="I81" s="71"/>
      <c r="J81" s="71"/>
      <c r="K81" s="71"/>
      <c r="L81" s="71"/>
      <c r="M81" s="71"/>
      <c r="N81" s="81"/>
      <c r="O81" s="31"/>
    </row>
    <row r="82" spans="1:15" ht="9.75">
      <c r="A82" s="72"/>
      <c r="B82" s="26" t="s">
        <v>211</v>
      </c>
      <c r="C82" s="19"/>
      <c r="D82" s="59"/>
      <c r="E82" s="75"/>
      <c r="F82" s="74"/>
      <c r="G82" s="89"/>
      <c r="H82" s="11"/>
      <c r="I82" s="71"/>
      <c r="J82" s="71"/>
      <c r="K82" s="71"/>
      <c r="L82" s="71"/>
      <c r="M82" s="71"/>
      <c r="N82" s="73"/>
      <c r="O82" s="35"/>
    </row>
    <row r="83" spans="1:15" ht="9.75">
      <c r="A83" s="80"/>
      <c r="B83" s="90" t="s">
        <v>212</v>
      </c>
      <c r="C83" s="21" t="s">
        <v>202</v>
      </c>
      <c r="D83" s="91">
        <v>11237.5</v>
      </c>
      <c r="E83" s="83">
        <f>D83/20.75</f>
        <v>541.566265060241</v>
      </c>
      <c r="F83" s="82"/>
      <c r="G83" s="92">
        <v>500</v>
      </c>
      <c r="H83" s="91">
        <f>E83/G83</f>
        <v>1.083132530120482</v>
      </c>
      <c r="I83" s="22">
        <f>H83*26.6/100</f>
        <v>0.2881132530120482</v>
      </c>
      <c r="J83" s="22">
        <f>H83*107.6/100</f>
        <v>1.1654506024096385</v>
      </c>
      <c r="K83" s="22"/>
      <c r="L83" s="22">
        <f>H83+I83+J83</f>
        <v>2.536696385542169</v>
      </c>
      <c r="M83" s="22">
        <f>L83*15/100</f>
        <v>0.3805044578313253</v>
      </c>
      <c r="N83" s="81">
        <v>4.31</v>
      </c>
      <c r="O83" s="35"/>
    </row>
    <row r="84" spans="1:15" ht="10.5" customHeight="1">
      <c r="A84" s="85"/>
      <c r="B84" s="5"/>
      <c r="C84" s="85"/>
      <c r="D84" s="8"/>
      <c r="E84" s="8"/>
      <c r="F84" s="86"/>
      <c r="G84" s="86"/>
      <c r="H84" s="8"/>
      <c r="I84" s="8"/>
      <c r="J84" s="8"/>
      <c r="K84" s="8"/>
      <c r="L84" s="8"/>
      <c r="M84" s="8"/>
      <c r="N84" s="6"/>
      <c r="O84" s="35"/>
    </row>
    <row r="85" spans="1:15" ht="9.75">
      <c r="A85" s="72">
        <v>12</v>
      </c>
      <c r="B85" s="121" t="s">
        <v>213</v>
      </c>
      <c r="C85" s="19"/>
      <c r="D85" s="59"/>
      <c r="E85" s="75"/>
      <c r="F85" s="74"/>
      <c r="G85" s="89"/>
      <c r="H85" s="11"/>
      <c r="I85" s="71"/>
      <c r="J85" s="71"/>
      <c r="K85" s="71"/>
      <c r="L85" s="71"/>
      <c r="M85" s="71"/>
      <c r="N85" s="73"/>
      <c r="O85" s="35"/>
    </row>
    <row r="86" spans="1:15" ht="9.75">
      <c r="A86" s="72"/>
      <c r="B86" s="122" t="s">
        <v>303</v>
      </c>
      <c r="C86" s="21"/>
      <c r="D86" s="81"/>
      <c r="E86" s="22"/>
      <c r="F86" s="82"/>
      <c r="G86" s="82"/>
      <c r="H86" s="22"/>
      <c r="I86" s="22"/>
      <c r="J86" s="22"/>
      <c r="K86" s="22"/>
      <c r="L86" s="22"/>
      <c r="M86" s="22"/>
      <c r="N86" s="81"/>
      <c r="O86" s="35"/>
    </row>
    <row r="87" spans="1:15" ht="9.75">
      <c r="A87" s="72"/>
      <c r="B87" s="26" t="s">
        <v>214</v>
      </c>
      <c r="C87" s="21" t="s">
        <v>202</v>
      </c>
      <c r="D87" s="91">
        <v>11237.5</v>
      </c>
      <c r="E87" s="8">
        <f>D87/20.75</f>
        <v>541.566265060241</v>
      </c>
      <c r="F87" s="86"/>
      <c r="G87" s="86">
        <v>300</v>
      </c>
      <c r="H87" s="8">
        <f>E87/G87</f>
        <v>1.8052208835341366</v>
      </c>
      <c r="I87" s="8">
        <f>H87*26.6/100</f>
        <v>0.48018875502008035</v>
      </c>
      <c r="J87" s="8">
        <f>H87*107.6/100</f>
        <v>1.9424176706827307</v>
      </c>
      <c r="K87" s="8"/>
      <c r="L87" s="8">
        <f>H87+I87+J87</f>
        <v>4.227827309236948</v>
      </c>
      <c r="M87" s="8">
        <f>L87*15/100</f>
        <v>0.6341740963855421</v>
      </c>
      <c r="N87" s="6">
        <v>7.18</v>
      </c>
      <c r="O87" s="35"/>
    </row>
    <row r="88" spans="1:15" ht="9.75">
      <c r="A88" s="80"/>
      <c r="B88" s="90" t="s">
        <v>215</v>
      </c>
      <c r="C88" s="21" t="s">
        <v>202</v>
      </c>
      <c r="D88" s="91">
        <v>11237.5</v>
      </c>
      <c r="E88" s="83">
        <f>D88/20.75</f>
        <v>541.566265060241</v>
      </c>
      <c r="F88" s="82"/>
      <c r="G88" s="92">
        <v>200</v>
      </c>
      <c r="H88" s="91">
        <f>E88/G88</f>
        <v>2.707831325301205</v>
      </c>
      <c r="I88" s="22">
        <f>H88*26.6/100</f>
        <v>0.7202831325301206</v>
      </c>
      <c r="J88" s="22">
        <f>H88*107.6/100</f>
        <v>2.9136265060240962</v>
      </c>
      <c r="K88" s="22"/>
      <c r="L88" s="22">
        <f>H88+I88+J88</f>
        <v>6.341740963855422</v>
      </c>
      <c r="M88" s="22">
        <f>L88*15/100</f>
        <v>0.9512611445783133</v>
      </c>
      <c r="N88" s="81">
        <v>10.77</v>
      </c>
      <c r="O88" s="35"/>
    </row>
    <row r="89" spans="1:15" ht="11.25" customHeight="1">
      <c r="A89" s="85"/>
      <c r="B89" s="5"/>
      <c r="C89" s="85"/>
      <c r="D89" s="8"/>
      <c r="E89" s="8"/>
      <c r="F89" s="86"/>
      <c r="G89" s="86"/>
      <c r="H89" s="8"/>
      <c r="I89" s="8"/>
      <c r="J89" s="8"/>
      <c r="K89" s="8"/>
      <c r="L89" s="8"/>
      <c r="M89" s="8"/>
      <c r="N89" s="6"/>
      <c r="O89" s="35"/>
    </row>
    <row r="90" spans="1:15" ht="9.75">
      <c r="A90" s="72">
        <v>13</v>
      </c>
      <c r="B90" s="121" t="s">
        <v>304</v>
      </c>
      <c r="C90" s="85"/>
      <c r="D90" s="6"/>
      <c r="E90" s="8"/>
      <c r="F90" s="86"/>
      <c r="G90" s="86"/>
      <c r="H90" s="8"/>
      <c r="I90" s="8"/>
      <c r="J90" s="8"/>
      <c r="K90" s="8"/>
      <c r="L90" s="8"/>
      <c r="M90" s="8"/>
      <c r="N90" s="6"/>
      <c r="O90" s="35"/>
    </row>
    <row r="91" spans="1:15" ht="23.25" customHeight="1">
      <c r="A91" s="72"/>
      <c r="B91" s="137" t="s">
        <v>300</v>
      </c>
      <c r="C91" s="21" t="s">
        <v>216</v>
      </c>
      <c r="D91" s="91">
        <v>11237.5</v>
      </c>
      <c r="E91" s="22">
        <f>D91/20.75</f>
        <v>541.566265060241</v>
      </c>
      <c r="F91" s="82"/>
      <c r="G91" s="82">
        <v>35</v>
      </c>
      <c r="H91" s="22">
        <f>E91/G91</f>
        <v>15.473321858864029</v>
      </c>
      <c r="I91" s="22">
        <f>H91*26.6/100</f>
        <v>4.115903614457832</v>
      </c>
      <c r="J91" s="22">
        <f>H91*107.6/100</f>
        <v>16.649294320137695</v>
      </c>
      <c r="K91" s="22"/>
      <c r="L91" s="22">
        <f>H91+I91+J91</f>
        <v>36.23851979345956</v>
      </c>
      <c r="M91" s="22">
        <f>L91*15/100</f>
        <v>5.435777969018934</v>
      </c>
      <c r="N91" s="81">
        <v>61.55</v>
      </c>
      <c r="O91" s="35"/>
    </row>
    <row r="92" spans="1:15" ht="9.75">
      <c r="A92" s="21"/>
      <c r="B92" s="5" t="s">
        <v>301</v>
      </c>
      <c r="C92" s="85" t="s">
        <v>216</v>
      </c>
      <c r="D92" s="91">
        <v>11237.5</v>
      </c>
      <c r="E92" s="8">
        <f>D92/20.75</f>
        <v>541.566265060241</v>
      </c>
      <c r="F92" s="86"/>
      <c r="G92" s="86">
        <v>25</v>
      </c>
      <c r="H92" s="8">
        <f>E92/G92</f>
        <v>21.66265060240964</v>
      </c>
      <c r="I92" s="8">
        <f>H92*26.6/100</f>
        <v>5.762265060240964</v>
      </c>
      <c r="J92" s="8">
        <f>H92*107.6/100</f>
        <v>23.30901204819277</v>
      </c>
      <c r="K92" s="8"/>
      <c r="L92" s="8">
        <f>H92+I92+J92</f>
        <v>50.733927710843375</v>
      </c>
      <c r="M92" s="8">
        <f>L92*15/100</f>
        <v>7.610089156626507</v>
      </c>
      <c r="N92" s="6">
        <v>86.16</v>
      </c>
      <c r="O92" s="35"/>
    </row>
    <row r="93" spans="1:15" ht="11.25" customHeight="1">
      <c r="A93" s="72"/>
      <c r="B93" s="5"/>
      <c r="C93" s="19"/>
      <c r="D93" s="22"/>
      <c r="E93" s="75"/>
      <c r="F93" s="74"/>
      <c r="G93" s="89"/>
      <c r="H93" s="11"/>
      <c r="I93" s="71"/>
      <c r="J93" s="71"/>
      <c r="K93" s="71"/>
      <c r="L93" s="71"/>
      <c r="M93" s="71"/>
      <c r="N93" s="73"/>
      <c r="O93" s="35"/>
    </row>
    <row r="94" spans="1:15" ht="15.75" customHeight="1">
      <c r="A94" s="94">
        <v>14</v>
      </c>
      <c r="B94" s="23" t="s">
        <v>217</v>
      </c>
      <c r="C94" s="85" t="s">
        <v>216</v>
      </c>
      <c r="D94" s="91">
        <v>11237.5</v>
      </c>
      <c r="E94" s="88">
        <f>D94/20.75</f>
        <v>541.566265060241</v>
      </c>
      <c r="F94" s="86"/>
      <c r="G94" s="95">
        <v>110</v>
      </c>
      <c r="H94" s="64">
        <f>E94/G94</f>
        <v>4.923329682365827</v>
      </c>
      <c r="I94" s="8">
        <f>H94*26.6/100</f>
        <v>1.30960569550931</v>
      </c>
      <c r="J94" s="8">
        <f>H94*107.6/100</f>
        <v>5.297502738225629</v>
      </c>
      <c r="K94" s="8"/>
      <c r="L94" s="8">
        <f>H94+I94+J94</f>
        <v>11.530438116100765</v>
      </c>
      <c r="M94" s="8">
        <f>L94*15/100</f>
        <v>1.729565717415115</v>
      </c>
      <c r="N94" s="6">
        <v>19.58</v>
      </c>
      <c r="O94" s="35"/>
    </row>
    <row r="95" spans="1:15" ht="13.5" customHeight="1">
      <c r="A95" s="85"/>
      <c r="B95" s="23"/>
      <c r="C95" s="85"/>
      <c r="D95" s="8"/>
      <c r="E95" s="8"/>
      <c r="F95" s="86"/>
      <c r="G95" s="86"/>
      <c r="H95" s="8"/>
      <c r="I95" s="8"/>
      <c r="J95" s="8"/>
      <c r="K95" s="8"/>
      <c r="L95" s="8"/>
      <c r="M95" s="8"/>
      <c r="N95" s="6"/>
      <c r="O95" s="35"/>
    </row>
    <row r="96" spans="1:15" ht="17.25" customHeight="1">
      <c r="A96" s="72">
        <v>15</v>
      </c>
      <c r="B96" s="121" t="s">
        <v>218</v>
      </c>
      <c r="C96" s="19"/>
      <c r="D96" s="59"/>
      <c r="E96" s="75"/>
      <c r="F96" s="74"/>
      <c r="G96" s="89"/>
      <c r="H96" s="11"/>
      <c r="I96" s="71"/>
      <c r="J96" s="71"/>
      <c r="K96" s="71"/>
      <c r="L96" s="71"/>
      <c r="M96" s="71"/>
      <c r="N96" s="73"/>
      <c r="O96" s="35"/>
    </row>
    <row r="97" spans="1:15" ht="9.75">
      <c r="A97" s="72"/>
      <c r="B97" s="121" t="s">
        <v>219</v>
      </c>
      <c r="C97" s="21"/>
      <c r="D97" s="81"/>
      <c r="E97" s="22"/>
      <c r="F97" s="82"/>
      <c r="G97" s="82"/>
      <c r="H97" s="22"/>
      <c r="I97" s="22"/>
      <c r="J97" s="22"/>
      <c r="K97" s="22"/>
      <c r="L97" s="22"/>
      <c r="M97" s="22"/>
      <c r="N97" s="81"/>
      <c r="O97" s="35"/>
    </row>
    <row r="98" spans="1:15" ht="23.25" customHeight="1">
      <c r="A98" s="72"/>
      <c r="B98" s="137" t="s">
        <v>300</v>
      </c>
      <c r="C98" s="85" t="s">
        <v>216</v>
      </c>
      <c r="D98" s="91">
        <v>11237.5</v>
      </c>
      <c r="E98" s="8">
        <f>D98/20.75</f>
        <v>541.566265060241</v>
      </c>
      <c r="F98" s="86"/>
      <c r="G98" s="86">
        <v>60</v>
      </c>
      <c r="H98" s="8">
        <f>E98/G98</f>
        <v>9.026104417670684</v>
      </c>
      <c r="I98" s="8">
        <f>H98*26.6/100</f>
        <v>2.400943775100402</v>
      </c>
      <c r="J98" s="8">
        <f>H98*107.6/100</f>
        <v>9.712088353413655</v>
      </c>
      <c r="K98" s="8"/>
      <c r="L98" s="8">
        <f>H98+I98+J98</f>
        <v>21.13913654618474</v>
      </c>
      <c r="M98" s="8">
        <f>L98*15/100</f>
        <v>3.1708704819277114</v>
      </c>
      <c r="N98" s="6">
        <v>35.9</v>
      </c>
      <c r="O98" s="35"/>
    </row>
    <row r="99" spans="1:15" ht="9.75">
      <c r="A99" s="21"/>
      <c r="B99" s="5" t="s">
        <v>301</v>
      </c>
      <c r="C99" s="85" t="s">
        <v>216</v>
      </c>
      <c r="D99" s="91">
        <v>11237.5</v>
      </c>
      <c r="E99" s="8">
        <f>D99/20.75</f>
        <v>541.566265060241</v>
      </c>
      <c r="F99" s="86"/>
      <c r="G99" s="86">
        <v>50</v>
      </c>
      <c r="H99" s="8">
        <f>E99/G99</f>
        <v>10.83132530120482</v>
      </c>
      <c r="I99" s="8">
        <f>H99*26.6/100</f>
        <v>2.881132530120482</v>
      </c>
      <c r="J99" s="8">
        <f>H99*107.6/100</f>
        <v>11.654506024096385</v>
      </c>
      <c r="K99" s="8"/>
      <c r="L99" s="8">
        <f>H99+I99+J99</f>
        <v>25.366963855421687</v>
      </c>
      <c r="M99" s="8">
        <f>L99*15/100</f>
        <v>3.8050445783132534</v>
      </c>
      <c r="N99" s="6">
        <v>43.08</v>
      </c>
      <c r="O99" s="35"/>
    </row>
    <row r="100" spans="1:15" ht="6.75" customHeight="1">
      <c r="A100" s="85"/>
      <c r="B100" s="5"/>
      <c r="C100" s="85"/>
      <c r="D100" s="8"/>
      <c r="E100" s="8"/>
      <c r="F100" s="86"/>
      <c r="G100" s="86"/>
      <c r="H100" s="8"/>
      <c r="I100" s="8"/>
      <c r="J100" s="8"/>
      <c r="K100" s="8"/>
      <c r="L100" s="8"/>
      <c r="M100" s="8"/>
      <c r="N100" s="6"/>
      <c r="O100" s="35"/>
    </row>
    <row r="101" spans="1:15" ht="9.75">
      <c r="A101" s="72">
        <v>16</v>
      </c>
      <c r="B101" s="23" t="s">
        <v>305</v>
      </c>
      <c r="C101" s="85"/>
      <c r="D101" s="6"/>
      <c r="E101" s="8"/>
      <c r="F101" s="86"/>
      <c r="G101" s="86"/>
      <c r="H101" s="8"/>
      <c r="I101" s="8"/>
      <c r="J101" s="8"/>
      <c r="K101" s="8"/>
      <c r="L101" s="8"/>
      <c r="M101" s="8"/>
      <c r="N101" s="6"/>
      <c r="O101" s="35"/>
    </row>
    <row r="102" spans="1:15" ht="9.75">
      <c r="A102" s="72"/>
      <c r="B102" s="26" t="s">
        <v>306</v>
      </c>
      <c r="C102" s="21" t="s">
        <v>220</v>
      </c>
      <c r="D102" s="91">
        <v>11237.5</v>
      </c>
      <c r="E102" s="22">
        <f>D102/20.75</f>
        <v>541.566265060241</v>
      </c>
      <c r="F102" s="82"/>
      <c r="G102" s="82">
        <v>60</v>
      </c>
      <c r="H102" s="22">
        <f>E102/G102</f>
        <v>9.026104417670684</v>
      </c>
      <c r="I102" s="22">
        <f>H102*26.6/100</f>
        <v>2.400943775100402</v>
      </c>
      <c r="J102" s="22">
        <f>H102*107.6/100</f>
        <v>9.712088353413655</v>
      </c>
      <c r="K102" s="22"/>
      <c r="L102" s="22">
        <f>H102+I102+J102</f>
        <v>21.13913654618474</v>
      </c>
      <c r="M102" s="22">
        <f>L102*15/100</f>
        <v>3.1708704819277114</v>
      </c>
      <c r="N102" s="81">
        <v>35.9</v>
      </c>
      <c r="O102" s="35"/>
    </row>
    <row r="103" spans="1:15" ht="9.75">
      <c r="A103" s="80"/>
      <c r="B103" s="90" t="s">
        <v>307</v>
      </c>
      <c r="C103" s="21" t="s">
        <v>220</v>
      </c>
      <c r="D103" s="91">
        <v>11237.5</v>
      </c>
      <c r="E103" s="83">
        <f>D103/20.75</f>
        <v>541.566265060241</v>
      </c>
      <c r="F103" s="82"/>
      <c r="G103" s="92">
        <v>35</v>
      </c>
      <c r="H103" s="91">
        <f>E103/G103</f>
        <v>15.473321858864029</v>
      </c>
      <c r="I103" s="22">
        <f>H103*26.6/100</f>
        <v>4.115903614457832</v>
      </c>
      <c r="J103" s="22">
        <f>H103*107.6/100</f>
        <v>16.649294320137695</v>
      </c>
      <c r="K103" s="22"/>
      <c r="L103" s="22">
        <f>H103+I103+J103</f>
        <v>36.23851979345956</v>
      </c>
      <c r="M103" s="22">
        <f>L103*15/100</f>
        <v>5.435777969018934</v>
      </c>
      <c r="N103" s="81">
        <v>61.55</v>
      </c>
      <c r="O103" s="35"/>
    </row>
    <row r="104" spans="1:15" ht="9.75">
      <c r="A104" s="85"/>
      <c r="B104" s="5"/>
      <c r="C104" s="85"/>
      <c r="D104" s="8"/>
      <c r="E104" s="8"/>
      <c r="F104" s="86"/>
      <c r="G104" s="86"/>
      <c r="H104" s="8"/>
      <c r="I104" s="8"/>
      <c r="J104" s="8"/>
      <c r="K104" s="8"/>
      <c r="L104" s="8"/>
      <c r="M104" s="8"/>
      <c r="N104" s="6"/>
      <c r="O104" s="35"/>
    </row>
    <row r="105" spans="1:15" ht="9.75">
      <c r="A105" s="72">
        <v>17</v>
      </c>
      <c r="B105" s="121" t="s">
        <v>221</v>
      </c>
      <c r="C105" s="19"/>
      <c r="D105" s="59"/>
      <c r="E105" s="75"/>
      <c r="F105" s="74"/>
      <c r="G105" s="89"/>
      <c r="H105" s="11"/>
      <c r="I105" s="71"/>
      <c r="J105" s="71"/>
      <c r="K105" s="71"/>
      <c r="L105" s="71"/>
      <c r="M105" s="71"/>
      <c r="N105" s="73"/>
      <c r="O105" s="35"/>
    </row>
    <row r="106" spans="1:15" ht="9.75">
      <c r="A106" s="80"/>
      <c r="B106" s="122" t="s">
        <v>222</v>
      </c>
      <c r="C106" s="21" t="s">
        <v>220</v>
      </c>
      <c r="D106" s="91">
        <v>11237.5</v>
      </c>
      <c r="E106" s="83">
        <f>D106/20.75</f>
        <v>541.566265060241</v>
      </c>
      <c r="F106" s="82"/>
      <c r="G106" s="92">
        <v>280</v>
      </c>
      <c r="H106" s="91">
        <f>E106/G106</f>
        <v>1.9341652323580036</v>
      </c>
      <c r="I106" s="22">
        <f>H106*26.6/100</f>
        <v>0.514487951807229</v>
      </c>
      <c r="J106" s="22">
        <f>H106*107.6/100</f>
        <v>2.081161790017212</v>
      </c>
      <c r="K106" s="22"/>
      <c r="L106" s="22">
        <f>H106+I106+J106</f>
        <v>4.529814974182445</v>
      </c>
      <c r="M106" s="22">
        <f>L106*15/100</f>
        <v>0.6794722461273668</v>
      </c>
      <c r="N106" s="81">
        <v>7.69</v>
      </c>
      <c r="O106" s="35"/>
    </row>
    <row r="107" spans="1:15" ht="6.75" customHeight="1">
      <c r="A107" s="85"/>
      <c r="B107" s="23"/>
      <c r="C107" s="85"/>
      <c r="D107" s="8"/>
      <c r="E107" s="8"/>
      <c r="F107" s="86"/>
      <c r="G107" s="86"/>
      <c r="H107" s="8"/>
      <c r="I107" s="8"/>
      <c r="J107" s="8"/>
      <c r="K107" s="8"/>
      <c r="L107" s="8"/>
      <c r="M107" s="8"/>
      <c r="N107" s="6"/>
      <c r="O107" s="35"/>
    </row>
    <row r="108" spans="1:15" ht="9.75">
      <c r="A108" s="72">
        <v>18</v>
      </c>
      <c r="B108" s="23" t="s">
        <v>223</v>
      </c>
      <c r="C108" s="85"/>
      <c r="D108" s="6"/>
      <c r="E108" s="8"/>
      <c r="F108" s="86"/>
      <c r="G108" s="86"/>
      <c r="H108" s="8"/>
      <c r="I108" s="8"/>
      <c r="J108" s="8"/>
      <c r="K108" s="8"/>
      <c r="L108" s="8"/>
      <c r="M108" s="8"/>
      <c r="N108" s="6"/>
      <c r="O108" s="35"/>
    </row>
    <row r="109" spans="1:15" ht="9.75">
      <c r="A109" s="72"/>
      <c r="B109" s="24" t="s">
        <v>200</v>
      </c>
      <c r="C109" s="85" t="s">
        <v>190</v>
      </c>
      <c r="D109" s="91">
        <v>11237.5</v>
      </c>
      <c r="E109" s="8">
        <f>D109/20.75</f>
        <v>541.566265060241</v>
      </c>
      <c r="F109" s="86"/>
      <c r="G109" s="86">
        <v>50</v>
      </c>
      <c r="H109" s="8">
        <f>E109/G109</f>
        <v>10.83132530120482</v>
      </c>
      <c r="I109" s="8">
        <f>H109*26.6/100</f>
        <v>2.881132530120482</v>
      </c>
      <c r="J109" s="8">
        <f>H109*107.6/100</f>
        <v>11.654506024096385</v>
      </c>
      <c r="K109" s="8"/>
      <c r="L109" s="8">
        <f>H109+I109+J109</f>
        <v>25.366963855421687</v>
      </c>
      <c r="M109" s="8">
        <f>L109*15/100</f>
        <v>3.8050445783132534</v>
      </c>
      <c r="N109" s="6">
        <v>43.08</v>
      </c>
      <c r="O109" s="35"/>
    </row>
    <row r="110" spans="1:15" ht="9.75">
      <c r="A110" s="72"/>
      <c r="B110" s="5" t="s">
        <v>201</v>
      </c>
      <c r="C110" s="85" t="s">
        <v>190</v>
      </c>
      <c r="D110" s="91">
        <v>11237.5</v>
      </c>
      <c r="E110" s="8">
        <f>D110/20.75</f>
        <v>541.566265060241</v>
      </c>
      <c r="F110" s="86"/>
      <c r="G110" s="86">
        <v>30</v>
      </c>
      <c r="H110" s="11">
        <f>E110/G110</f>
        <v>18.052208835341368</v>
      </c>
      <c r="I110" s="8">
        <f>H110*26.6/100</f>
        <v>4.801887550200804</v>
      </c>
      <c r="J110" s="8">
        <f>H110*107.6/100</f>
        <v>19.42417670682731</v>
      </c>
      <c r="K110" s="8"/>
      <c r="L110" s="8">
        <f>H110+I110+J110</f>
        <v>42.27827309236948</v>
      </c>
      <c r="M110" s="8">
        <f>L110*15/100</f>
        <v>6.341740963855423</v>
      </c>
      <c r="N110" s="6">
        <v>71.8</v>
      </c>
      <c r="O110" s="35"/>
    </row>
    <row r="111" spans="1:15" ht="9.75">
      <c r="A111" s="21"/>
      <c r="B111" s="109" t="s">
        <v>254</v>
      </c>
      <c r="C111" s="21" t="s">
        <v>190</v>
      </c>
      <c r="D111" s="91">
        <v>11237.5</v>
      </c>
      <c r="E111" s="83">
        <f>D111/20.75</f>
        <v>541.566265060241</v>
      </c>
      <c r="F111" s="82"/>
      <c r="G111" s="92">
        <v>20</v>
      </c>
      <c r="H111" s="91">
        <f>E111/G111</f>
        <v>27.07831325301205</v>
      </c>
      <c r="I111" s="22">
        <f>H111*26.6/100</f>
        <v>7.202831325301205</v>
      </c>
      <c r="J111" s="22">
        <f>H111*107.6/100</f>
        <v>29.136265060240962</v>
      </c>
      <c r="K111" s="22"/>
      <c r="L111" s="22">
        <f>H111+I111+J111</f>
        <v>63.41740963855422</v>
      </c>
      <c r="M111" s="22">
        <f>L111*15/100</f>
        <v>9.512611445783133</v>
      </c>
      <c r="N111" s="81">
        <v>107.71</v>
      </c>
      <c r="O111" s="35"/>
    </row>
    <row r="112" spans="1:15" ht="7.5" customHeight="1">
      <c r="A112" s="85"/>
      <c r="B112" s="139"/>
      <c r="C112" s="140"/>
      <c r="D112" s="8"/>
      <c r="E112" s="8"/>
      <c r="F112" s="86"/>
      <c r="G112" s="86"/>
      <c r="H112" s="8"/>
      <c r="I112" s="8"/>
      <c r="J112" s="8"/>
      <c r="K112" s="8"/>
      <c r="L112" s="8"/>
      <c r="M112" s="8"/>
      <c r="N112" s="6"/>
      <c r="O112" s="35"/>
    </row>
    <row r="113" spans="1:15" ht="9.75">
      <c r="A113" s="99">
        <v>19</v>
      </c>
      <c r="B113" s="23" t="s">
        <v>224</v>
      </c>
      <c r="C113" s="85"/>
      <c r="D113" s="6"/>
      <c r="E113" s="8"/>
      <c r="F113" s="86"/>
      <c r="G113" s="86"/>
      <c r="H113" s="8"/>
      <c r="I113" s="8"/>
      <c r="J113" s="8"/>
      <c r="K113" s="8"/>
      <c r="L113" s="8"/>
      <c r="M113" s="8"/>
      <c r="N113" s="6"/>
      <c r="O113" s="35"/>
    </row>
    <row r="114" spans="1:15" ht="9.75">
      <c r="A114" s="72"/>
      <c r="B114" s="24" t="s">
        <v>200</v>
      </c>
      <c r="C114" s="85" t="s">
        <v>190</v>
      </c>
      <c r="D114" s="91">
        <v>11237.5</v>
      </c>
      <c r="E114" s="8">
        <f>D114/20.75</f>
        <v>541.566265060241</v>
      </c>
      <c r="F114" s="86"/>
      <c r="G114" s="86">
        <v>50</v>
      </c>
      <c r="H114" s="8">
        <f>E114/G114</f>
        <v>10.83132530120482</v>
      </c>
      <c r="I114" s="8">
        <f>H114*26.6/100</f>
        <v>2.881132530120482</v>
      </c>
      <c r="J114" s="8">
        <f>H114*107.6/100</f>
        <v>11.654506024096385</v>
      </c>
      <c r="K114" s="8"/>
      <c r="L114" s="8">
        <f>H114+I114+J114</f>
        <v>25.366963855421687</v>
      </c>
      <c r="M114" s="8">
        <f>L114*15/100</f>
        <v>3.8050445783132534</v>
      </c>
      <c r="N114" s="6">
        <v>43.08</v>
      </c>
      <c r="O114" s="35"/>
    </row>
    <row r="115" spans="1:15" ht="11.25" customHeight="1">
      <c r="A115" s="72"/>
      <c r="B115" s="24" t="s">
        <v>253</v>
      </c>
      <c r="C115" s="85" t="s">
        <v>190</v>
      </c>
      <c r="D115" s="91">
        <v>11237.5</v>
      </c>
      <c r="E115" s="8">
        <f>D115/20.75</f>
        <v>541.566265060241</v>
      </c>
      <c r="F115" s="86"/>
      <c r="G115" s="86">
        <v>16</v>
      </c>
      <c r="H115" s="8">
        <f>E115/G115</f>
        <v>33.84789156626506</v>
      </c>
      <c r="I115" s="8">
        <f>H115*26.6/100</f>
        <v>9.003539156626507</v>
      </c>
      <c r="J115" s="8">
        <f>H115*107.6/100</f>
        <v>36.420331325301206</v>
      </c>
      <c r="K115" s="8"/>
      <c r="L115" s="8">
        <f>H115+I115+J115</f>
        <v>79.27176204819278</v>
      </c>
      <c r="M115" s="8">
        <f>L115*15/100</f>
        <v>11.890764307228917</v>
      </c>
      <c r="N115" s="6">
        <v>134.63</v>
      </c>
      <c r="O115" s="35"/>
    </row>
    <row r="116" spans="1:15" ht="11.25" customHeight="1">
      <c r="A116" s="21"/>
      <c r="B116" s="109" t="s">
        <v>254</v>
      </c>
      <c r="C116" s="21" t="s">
        <v>190</v>
      </c>
      <c r="D116" s="91">
        <v>11237.5</v>
      </c>
      <c r="E116" s="83">
        <f>D116/20.75</f>
        <v>541.566265060241</v>
      </c>
      <c r="F116" s="82"/>
      <c r="G116" s="92">
        <v>10</v>
      </c>
      <c r="H116" s="91">
        <f>E116/G116</f>
        <v>54.1566265060241</v>
      </c>
      <c r="I116" s="22">
        <f>H116*26.6/100</f>
        <v>14.40566265060241</v>
      </c>
      <c r="J116" s="22">
        <f>H116*107.6/100</f>
        <v>58.272530120481925</v>
      </c>
      <c r="K116" s="22"/>
      <c r="L116" s="22">
        <f>H116+I116+J116</f>
        <v>126.83481927710844</v>
      </c>
      <c r="M116" s="22">
        <f>L116*15/100</f>
        <v>19.025222891566266</v>
      </c>
      <c r="N116" s="81">
        <v>215.41</v>
      </c>
      <c r="O116" s="35"/>
    </row>
    <row r="117" spans="1:15" ht="7.5" customHeight="1">
      <c r="A117" s="85"/>
      <c r="B117" s="139"/>
      <c r="C117" s="140"/>
      <c r="D117" s="8"/>
      <c r="E117" s="8"/>
      <c r="F117" s="86"/>
      <c r="G117" s="86"/>
      <c r="H117" s="8"/>
      <c r="I117" s="8"/>
      <c r="J117" s="8"/>
      <c r="K117" s="8"/>
      <c r="L117" s="8"/>
      <c r="M117" s="8"/>
      <c r="N117" s="6"/>
      <c r="O117" s="35"/>
    </row>
    <row r="118" spans="1:15" ht="9.75">
      <c r="A118" s="85">
        <v>20</v>
      </c>
      <c r="B118" s="23" t="s">
        <v>308</v>
      </c>
      <c r="C118" s="21" t="s">
        <v>202</v>
      </c>
      <c r="D118" s="91">
        <v>11237.5</v>
      </c>
      <c r="E118" s="83">
        <f>D118/20.75</f>
        <v>541.566265060241</v>
      </c>
      <c r="F118" s="82"/>
      <c r="G118" s="92">
        <v>1100</v>
      </c>
      <c r="H118" s="91">
        <f>E118/G118</f>
        <v>0.49233296823658274</v>
      </c>
      <c r="I118" s="22">
        <f>H118*26.6/100</f>
        <v>0.13096056955093102</v>
      </c>
      <c r="J118" s="22">
        <f>H118*107.6/100</f>
        <v>0.529750273822563</v>
      </c>
      <c r="K118" s="22"/>
      <c r="L118" s="22">
        <f>H118+I118+J118</f>
        <v>1.1530438116100767</v>
      </c>
      <c r="M118" s="22">
        <f>L118*15/100</f>
        <v>0.17295657174151152</v>
      </c>
      <c r="N118" s="81">
        <v>1.96</v>
      </c>
      <c r="O118" s="35"/>
    </row>
    <row r="119" spans="1:15" ht="7.5" customHeight="1">
      <c r="A119" s="85"/>
      <c r="B119" s="90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172"/>
      <c r="O119" s="35"/>
    </row>
    <row r="120" spans="1:15" ht="9.75">
      <c r="A120" s="72">
        <v>21</v>
      </c>
      <c r="B120" s="23" t="s">
        <v>309</v>
      </c>
      <c r="C120" s="85"/>
      <c r="D120" s="6"/>
      <c r="E120" s="8"/>
      <c r="F120" s="86"/>
      <c r="G120" s="86"/>
      <c r="H120" s="8"/>
      <c r="I120" s="8"/>
      <c r="J120" s="8"/>
      <c r="K120" s="8"/>
      <c r="L120" s="8"/>
      <c r="M120" s="8"/>
      <c r="N120" s="171"/>
      <c r="O120" s="35"/>
    </row>
    <row r="121" spans="1:15" ht="12" customHeight="1">
      <c r="A121" s="72"/>
      <c r="B121" s="24" t="s">
        <v>200</v>
      </c>
      <c r="C121" s="85" t="s">
        <v>190</v>
      </c>
      <c r="D121" s="91">
        <v>11237.5</v>
      </c>
      <c r="E121" s="8">
        <f>D121/20.75</f>
        <v>541.566265060241</v>
      </c>
      <c r="F121" s="86"/>
      <c r="G121" s="86">
        <v>80</v>
      </c>
      <c r="H121" s="8">
        <f>E121/G121</f>
        <v>6.769578313253012</v>
      </c>
      <c r="I121" s="8">
        <f>H121*26.6/100</f>
        <v>1.8007078313253013</v>
      </c>
      <c r="J121" s="8">
        <f>H121*107.6/100</f>
        <v>7.284066265060241</v>
      </c>
      <c r="K121" s="8"/>
      <c r="L121" s="8">
        <f>H121+I121+J121</f>
        <v>15.854352409638555</v>
      </c>
      <c r="M121" s="8">
        <f>L121*15/100</f>
        <v>2.378152861445783</v>
      </c>
      <c r="N121" s="6">
        <v>26.93</v>
      </c>
      <c r="O121" s="35"/>
    </row>
    <row r="122" spans="1:15" ht="9.75">
      <c r="A122" s="72"/>
      <c r="B122" s="24" t="s">
        <v>253</v>
      </c>
      <c r="C122" s="85" t="s">
        <v>190</v>
      </c>
      <c r="D122" s="91">
        <v>11237.5</v>
      </c>
      <c r="E122" s="8">
        <f>D122/20.75</f>
        <v>541.566265060241</v>
      </c>
      <c r="F122" s="86"/>
      <c r="G122" s="86">
        <v>26</v>
      </c>
      <c r="H122" s="8">
        <f>E122/G122</f>
        <v>20.82947173308619</v>
      </c>
      <c r="I122" s="8">
        <f>H122*26.6/100</f>
        <v>5.540639481000927</v>
      </c>
      <c r="J122" s="8">
        <f>H122*107.6/100</f>
        <v>22.41251158480074</v>
      </c>
      <c r="K122" s="8"/>
      <c r="L122" s="8">
        <f>H122+I122+J122</f>
        <v>48.78262279888786</v>
      </c>
      <c r="M122" s="8">
        <f>L122*15/100</f>
        <v>7.317393419833179</v>
      </c>
      <c r="N122" s="6">
        <v>82.85</v>
      </c>
      <c r="O122" s="35"/>
    </row>
    <row r="123" spans="1:15" ht="12" customHeight="1">
      <c r="A123" s="21"/>
      <c r="B123" s="109" t="s">
        <v>254</v>
      </c>
      <c r="C123" s="21" t="s">
        <v>190</v>
      </c>
      <c r="D123" s="91">
        <v>11237.5</v>
      </c>
      <c r="E123" s="83">
        <f>D123/20.75</f>
        <v>541.566265060241</v>
      </c>
      <c r="F123" s="82"/>
      <c r="G123" s="92">
        <v>16</v>
      </c>
      <c r="H123" s="91">
        <f>E123/G123</f>
        <v>33.84789156626506</v>
      </c>
      <c r="I123" s="22">
        <f>H123*26.6/100</f>
        <v>9.003539156626507</v>
      </c>
      <c r="J123" s="22">
        <f>H123*107.6/100</f>
        <v>36.420331325301206</v>
      </c>
      <c r="K123" s="22"/>
      <c r="L123" s="22">
        <f>H123+I123+J123</f>
        <v>79.27176204819278</v>
      </c>
      <c r="M123" s="22">
        <f>L123*15/100</f>
        <v>11.890764307228917</v>
      </c>
      <c r="N123" s="81">
        <v>134.63</v>
      </c>
      <c r="O123" s="35"/>
    </row>
    <row r="124" spans="1:15" ht="7.5" customHeight="1">
      <c r="A124" s="85"/>
      <c r="B124" s="24"/>
      <c r="C124" s="85"/>
      <c r="D124" s="8"/>
      <c r="E124" s="8"/>
      <c r="F124" s="86"/>
      <c r="G124" s="86"/>
      <c r="H124" s="8"/>
      <c r="I124" s="8"/>
      <c r="J124" s="8"/>
      <c r="K124" s="8"/>
      <c r="L124" s="8"/>
      <c r="M124" s="8"/>
      <c r="N124" s="6"/>
      <c r="O124" s="35"/>
    </row>
    <row r="125" spans="1:15" ht="11.25" customHeight="1">
      <c r="A125" s="72">
        <v>22</v>
      </c>
      <c r="B125" s="121" t="s">
        <v>256</v>
      </c>
      <c r="C125" s="19"/>
      <c r="D125" s="59"/>
      <c r="E125" s="75"/>
      <c r="F125" s="74"/>
      <c r="G125" s="89"/>
      <c r="H125" s="11"/>
      <c r="I125" s="71"/>
      <c r="J125" s="71"/>
      <c r="K125" s="71"/>
      <c r="L125" s="71"/>
      <c r="M125" s="71"/>
      <c r="N125" s="73"/>
      <c r="O125" s="35"/>
    </row>
    <row r="126" spans="1:15" ht="12" customHeight="1">
      <c r="A126" s="80"/>
      <c r="B126" s="122" t="s">
        <v>225</v>
      </c>
      <c r="C126" s="21" t="s">
        <v>202</v>
      </c>
      <c r="D126" s="91">
        <v>11237.5</v>
      </c>
      <c r="E126" s="83">
        <f>D126/20.75</f>
        <v>541.566265060241</v>
      </c>
      <c r="F126" s="82"/>
      <c r="G126" s="92">
        <v>120</v>
      </c>
      <c r="H126" s="91">
        <f>E126/G126</f>
        <v>4.513052208835342</v>
      </c>
      <c r="I126" s="22">
        <f>H126*26.6/100</f>
        <v>1.200471887550201</v>
      </c>
      <c r="J126" s="22">
        <f>H126*107.6/100</f>
        <v>4.856044176706828</v>
      </c>
      <c r="K126" s="22"/>
      <c r="L126" s="22">
        <f>H126+I126+J126</f>
        <v>10.56956827309237</v>
      </c>
      <c r="M126" s="22">
        <f>L126*15/100</f>
        <v>1.5854352409638557</v>
      </c>
      <c r="N126" s="81">
        <v>17.95</v>
      </c>
      <c r="O126" s="35"/>
    </row>
    <row r="127" spans="1:15" ht="8.25" customHeight="1">
      <c r="A127" s="85"/>
      <c r="B127" s="23"/>
      <c r="C127" s="21"/>
      <c r="D127" s="22"/>
      <c r="E127" s="83"/>
      <c r="F127" s="82"/>
      <c r="G127" s="92"/>
      <c r="H127" s="91"/>
      <c r="I127" s="22"/>
      <c r="J127" s="22"/>
      <c r="K127" s="22"/>
      <c r="L127" s="22"/>
      <c r="M127" s="22"/>
      <c r="N127" s="81"/>
      <c r="O127" s="35"/>
    </row>
    <row r="128" spans="1:15" ht="13.5" customHeight="1">
      <c r="A128" s="94">
        <v>23</v>
      </c>
      <c r="B128" s="23" t="s">
        <v>226</v>
      </c>
      <c r="C128" s="85" t="s">
        <v>227</v>
      </c>
      <c r="D128" s="91">
        <v>11237.5</v>
      </c>
      <c r="E128" s="88">
        <f>D128/20.75</f>
        <v>541.566265060241</v>
      </c>
      <c r="F128" s="86"/>
      <c r="G128" s="95">
        <v>500</v>
      </c>
      <c r="H128" s="64">
        <f>E128/G128</f>
        <v>1.083132530120482</v>
      </c>
      <c r="I128" s="8">
        <f>H128*26.6/100</f>
        <v>0.2881132530120482</v>
      </c>
      <c r="J128" s="8">
        <f>H128*107.6/100</f>
        <v>1.1654506024096385</v>
      </c>
      <c r="K128" s="8"/>
      <c r="L128" s="8">
        <f>H128+I128+J128</f>
        <v>2.536696385542169</v>
      </c>
      <c r="M128" s="8">
        <f>L128*15/100</f>
        <v>0.3805044578313253</v>
      </c>
      <c r="N128" s="6">
        <v>4.31</v>
      </c>
      <c r="O128" s="35"/>
    </row>
    <row r="129" spans="1:15" ht="9" customHeight="1">
      <c r="A129" s="94"/>
      <c r="B129" s="23"/>
      <c r="C129" s="85"/>
      <c r="D129" s="22"/>
      <c r="E129" s="88"/>
      <c r="F129" s="86"/>
      <c r="G129" s="95"/>
      <c r="H129" s="64"/>
      <c r="I129" s="8"/>
      <c r="J129" s="8"/>
      <c r="K129" s="8"/>
      <c r="L129" s="8"/>
      <c r="M129" s="8"/>
      <c r="N129" s="6"/>
      <c r="O129" s="35"/>
    </row>
    <row r="130" spans="1:15" ht="15" customHeight="1">
      <c r="A130" s="94">
        <v>24</v>
      </c>
      <c r="B130" s="23" t="s">
        <v>257</v>
      </c>
      <c r="C130" s="85" t="s">
        <v>228</v>
      </c>
      <c r="D130" s="91">
        <v>11237.5</v>
      </c>
      <c r="E130" s="88">
        <f>D130/20.75</f>
        <v>541.566265060241</v>
      </c>
      <c r="F130" s="86"/>
      <c r="G130" s="95">
        <v>100</v>
      </c>
      <c r="H130" s="64">
        <f>E130/G130</f>
        <v>5.41566265060241</v>
      </c>
      <c r="I130" s="8">
        <f>H130*26.6/100</f>
        <v>1.440566265060241</v>
      </c>
      <c r="J130" s="8">
        <f>H130*107.6/100</f>
        <v>5.8272530120481925</v>
      </c>
      <c r="K130" s="8"/>
      <c r="L130" s="8">
        <f>H130+I130+J130</f>
        <v>12.683481927710844</v>
      </c>
      <c r="M130" s="8">
        <f>L130*15/100</f>
        <v>1.9025222891566267</v>
      </c>
      <c r="N130" s="6">
        <v>21.54</v>
      </c>
      <c r="O130" s="35"/>
    </row>
    <row r="131" spans="1:15" ht="8.25" customHeight="1">
      <c r="A131" s="85"/>
      <c r="B131" s="5"/>
      <c r="C131" s="85"/>
      <c r="D131" s="8"/>
      <c r="E131" s="8"/>
      <c r="F131" s="86"/>
      <c r="G131" s="86"/>
      <c r="H131" s="8"/>
      <c r="I131" s="8"/>
      <c r="J131" s="8"/>
      <c r="K131" s="8"/>
      <c r="L131" s="8"/>
      <c r="M131" s="8"/>
      <c r="N131" s="6"/>
      <c r="O131" s="35"/>
    </row>
    <row r="132" spans="1:15" ht="13.5" customHeight="1">
      <c r="A132" s="72">
        <v>25</v>
      </c>
      <c r="B132" s="23" t="s">
        <v>229</v>
      </c>
      <c r="C132" s="85"/>
      <c r="D132" s="6"/>
      <c r="E132" s="8"/>
      <c r="F132" s="86"/>
      <c r="G132" s="86"/>
      <c r="H132" s="8"/>
      <c r="I132" s="8"/>
      <c r="J132" s="8"/>
      <c r="K132" s="8"/>
      <c r="L132" s="8"/>
      <c r="M132" s="8"/>
      <c r="N132" s="6"/>
      <c r="O132" s="35"/>
    </row>
    <row r="133" spans="1:15" ht="9.75">
      <c r="A133" s="72"/>
      <c r="B133" s="5" t="s">
        <v>230</v>
      </c>
      <c r="C133" s="85" t="s">
        <v>227</v>
      </c>
      <c r="D133" s="91">
        <v>11237.5</v>
      </c>
      <c r="E133" s="8">
        <f>D133/20.75</f>
        <v>541.566265060241</v>
      </c>
      <c r="F133" s="86"/>
      <c r="G133" s="86">
        <v>55</v>
      </c>
      <c r="H133" s="8">
        <f>E133/G133</f>
        <v>9.846659364731654</v>
      </c>
      <c r="I133" s="8">
        <f>H133*26.6/100</f>
        <v>2.61921139101862</v>
      </c>
      <c r="J133" s="8">
        <f>H133*107.6/100</f>
        <v>10.595005476451258</v>
      </c>
      <c r="K133" s="8"/>
      <c r="L133" s="8">
        <f>H133+I133+J133</f>
        <v>23.06087623220153</v>
      </c>
      <c r="M133" s="8">
        <f>L133*15/100</f>
        <v>3.45913143483023</v>
      </c>
      <c r="N133" s="6">
        <v>39.17</v>
      </c>
      <c r="O133" s="35"/>
    </row>
    <row r="134" spans="1:15" ht="9.75">
      <c r="A134" s="80"/>
      <c r="B134" s="90" t="s">
        <v>231</v>
      </c>
      <c r="C134" s="21" t="s">
        <v>227</v>
      </c>
      <c r="D134" s="91">
        <v>11237.5</v>
      </c>
      <c r="E134" s="83">
        <f>D134/20.75</f>
        <v>541.566265060241</v>
      </c>
      <c r="F134" s="82"/>
      <c r="G134" s="92">
        <v>75</v>
      </c>
      <c r="H134" s="91">
        <f>E134/G134</f>
        <v>7.220883534136546</v>
      </c>
      <c r="I134" s="22">
        <f>H134*26.6/100</f>
        <v>1.9207550200803214</v>
      </c>
      <c r="J134" s="22">
        <f>H134*107.6/100</f>
        <v>7.769670682730923</v>
      </c>
      <c r="K134" s="22"/>
      <c r="L134" s="22">
        <f>H134+I134+J134</f>
        <v>16.91130923694779</v>
      </c>
      <c r="M134" s="22">
        <f>L134*15/100</f>
        <v>2.5366963855421685</v>
      </c>
      <c r="N134" s="81">
        <v>28.72</v>
      </c>
      <c r="O134" s="35"/>
    </row>
    <row r="135" spans="1:15" ht="7.5" customHeight="1">
      <c r="A135" s="85"/>
      <c r="B135" s="5"/>
      <c r="C135" s="85"/>
      <c r="D135" s="8"/>
      <c r="E135" s="8"/>
      <c r="F135" s="86"/>
      <c r="G135" s="86"/>
      <c r="H135" s="8"/>
      <c r="I135" s="8"/>
      <c r="J135" s="8"/>
      <c r="K135" s="8"/>
      <c r="L135" s="8"/>
      <c r="M135" s="8"/>
      <c r="N135" s="6"/>
      <c r="O135" s="35"/>
    </row>
    <row r="136" spans="1:15" ht="9.75">
      <c r="A136" s="72">
        <v>26</v>
      </c>
      <c r="B136" s="121" t="s">
        <v>310</v>
      </c>
      <c r="C136" s="19" t="s">
        <v>232</v>
      </c>
      <c r="D136" s="91">
        <v>11237.5</v>
      </c>
      <c r="E136" s="75">
        <f>D136/20.75</f>
        <v>541.566265060241</v>
      </c>
      <c r="F136" s="74"/>
      <c r="G136" s="89">
        <v>130</v>
      </c>
      <c r="H136" s="11">
        <f>E136/G136</f>
        <v>4.165894346617239</v>
      </c>
      <c r="I136" s="71">
        <f>H136*26.6/100</f>
        <v>1.1081278962001855</v>
      </c>
      <c r="J136" s="71">
        <f>H136*107.6/100</f>
        <v>4.482502316960148</v>
      </c>
      <c r="K136" s="71"/>
      <c r="L136" s="71">
        <f>H136+I136+J136</f>
        <v>9.756524559777572</v>
      </c>
      <c r="M136" s="71">
        <f>L136*15/100</f>
        <v>1.4634786839666358</v>
      </c>
      <c r="N136" s="73">
        <v>16.57</v>
      </c>
      <c r="O136" s="35"/>
    </row>
    <row r="137" spans="1:15" ht="9.75">
      <c r="A137" s="80"/>
      <c r="B137" s="142"/>
      <c r="C137" s="80" t="s">
        <v>233</v>
      </c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73"/>
      <c r="O137" s="31"/>
    </row>
    <row r="138" spans="1:15" ht="6" customHeight="1">
      <c r="A138" s="144"/>
      <c r="B138" s="5"/>
      <c r="C138" s="85"/>
      <c r="D138" s="45"/>
      <c r="E138" s="45"/>
      <c r="F138" s="141"/>
      <c r="G138" s="138"/>
      <c r="H138" s="123"/>
      <c r="I138" s="45"/>
      <c r="J138" s="45"/>
      <c r="K138" s="45"/>
      <c r="L138" s="45"/>
      <c r="M138" s="45"/>
      <c r="N138" s="174"/>
      <c r="O138" s="31"/>
    </row>
    <row r="139" spans="1:15" ht="9.75">
      <c r="A139" s="85">
        <v>27</v>
      </c>
      <c r="B139" s="23" t="s">
        <v>311</v>
      </c>
      <c r="C139" s="85" t="s">
        <v>353</v>
      </c>
      <c r="D139" s="91">
        <v>11237.5</v>
      </c>
      <c r="E139" s="8">
        <f>D139/20.75</f>
        <v>541.566265060241</v>
      </c>
      <c r="F139" s="86"/>
      <c r="G139" s="86">
        <v>65</v>
      </c>
      <c r="H139" s="8">
        <f>E139/G139</f>
        <v>8.331788693234477</v>
      </c>
      <c r="I139" s="8">
        <f>H139*26.6/100</f>
        <v>2.216255792400371</v>
      </c>
      <c r="J139" s="8">
        <f>H139*107.6/100</f>
        <v>8.965004633920296</v>
      </c>
      <c r="K139" s="8"/>
      <c r="L139" s="8">
        <f>H139+I139+J139</f>
        <v>19.513049119555145</v>
      </c>
      <c r="M139" s="8">
        <f>L139*15/100</f>
        <v>2.9269573679332717</v>
      </c>
      <c r="N139" s="6">
        <v>33.14</v>
      </c>
      <c r="O139" s="35"/>
    </row>
    <row r="140" spans="1:15" ht="8.25" customHeight="1">
      <c r="A140" s="85"/>
      <c r="B140" s="23"/>
      <c r="C140" s="85"/>
      <c r="D140" s="8"/>
      <c r="E140" s="8"/>
      <c r="F140" s="86"/>
      <c r="G140" s="86"/>
      <c r="H140" s="8"/>
      <c r="I140" s="8"/>
      <c r="J140" s="8"/>
      <c r="K140" s="8"/>
      <c r="L140" s="8"/>
      <c r="M140" s="8"/>
      <c r="N140" s="6"/>
      <c r="O140" s="35"/>
    </row>
    <row r="141" spans="1:15" ht="9.75">
      <c r="A141" s="72">
        <v>28</v>
      </c>
      <c r="B141" s="121" t="s">
        <v>234</v>
      </c>
      <c r="C141" s="19"/>
      <c r="D141" s="59"/>
      <c r="E141" s="75"/>
      <c r="F141" s="74"/>
      <c r="G141" s="89"/>
      <c r="H141" s="11"/>
      <c r="I141" s="71"/>
      <c r="J141" s="71"/>
      <c r="K141" s="71"/>
      <c r="L141" s="71"/>
      <c r="M141" s="71"/>
      <c r="N141" s="73"/>
      <c r="O141" s="35"/>
    </row>
    <row r="142" spans="1:15" ht="9.75">
      <c r="A142" s="80"/>
      <c r="B142" s="122" t="s">
        <v>258</v>
      </c>
      <c r="C142" s="21" t="s">
        <v>216</v>
      </c>
      <c r="D142" s="91">
        <v>11237.5</v>
      </c>
      <c r="E142" s="83">
        <f>D142/20.75</f>
        <v>541.566265060241</v>
      </c>
      <c r="F142" s="82"/>
      <c r="G142" s="92">
        <v>90</v>
      </c>
      <c r="H142" s="91">
        <f>E142/G142</f>
        <v>6.017402945113789</v>
      </c>
      <c r="I142" s="22">
        <f>H142*26.6/100</f>
        <v>1.600629183400268</v>
      </c>
      <c r="J142" s="22">
        <f>H142*107.6/100</f>
        <v>6.474725568942437</v>
      </c>
      <c r="K142" s="22"/>
      <c r="L142" s="22">
        <f>H142+I142+J142</f>
        <v>14.092757697456493</v>
      </c>
      <c r="M142" s="22">
        <f>L142*15/100</f>
        <v>2.113913654618474</v>
      </c>
      <c r="N142" s="81">
        <v>23.93</v>
      </c>
      <c r="O142" s="35"/>
    </row>
    <row r="143" spans="1:15" ht="7.5" customHeight="1">
      <c r="A143" s="80"/>
      <c r="B143" s="90"/>
      <c r="C143" s="21"/>
      <c r="D143" s="22"/>
      <c r="E143" s="83"/>
      <c r="F143" s="96"/>
      <c r="G143" s="92"/>
      <c r="H143" s="91"/>
      <c r="I143" s="22"/>
      <c r="J143" s="22"/>
      <c r="K143" s="22"/>
      <c r="L143" s="22"/>
      <c r="M143" s="22"/>
      <c r="N143" s="81"/>
      <c r="O143" s="35"/>
    </row>
    <row r="144" spans="1:15" ht="9.75">
      <c r="A144" s="94">
        <v>29</v>
      </c>
      <c r="B144" s="23" t="s">
        <v>235</v>
      </c>
      <c r="C144" s="85" t="s">
        <v>236</v>
      </c>
      <c r="D144" s="91">
        <v>11237.5</v>
      </c>
      <c r="E144" s="88">
        <f>D144/20.75</f>
        <v>541.566265060241</v>
      </c>
      <c r="F144" s="102">
        <v>0.5</v>
      </c>
      <c r="G144" s="95"/>
      <c r="H144" s="64">
        <f>E144*F144</f>
        <v>270.7831325301205</v>
      </c>
      <c r="I144" s="8">
        <f>H144*26.6/100</f>
        <v>72.02831325301206</v>
      </c>
      <c r="J144" s="8">
        <f>H144*107.6/100</f>
        <v>291.36265060240964</v>
      </c>
      <c r="K144" s="8"/>
      <c r="L144" s="8">
        <f>H144+I144+J144</f>
        <v>634.1740963855423</v>
      </c>
      <c r="M144" s="8">
        <f>L144*15/100</f>
        <v>95.12611445783133</v>
      </c>
      <c r="N144" s="6">
        <v>1077.06</v>
      </c>
      <c r="O144" s="35"/>
    </row>
    <row r="145" spans="1:15" ht="6" customHeight="1">
      <c r="A145" s="94"/>
      <c r="B145" s="23"/>
      <c r="C145" s="85"/>
      <c r="D145" s="8"/>
      <c r="E145" s="88"/>
      <c r="F145" s="102"/>
      <c r="G145" s="95"/>
      <c r="H145" s="64"/>
      <c r="I145" s="8"/>
      <c r="J145" s="8"/>
      <c r="K145" s="8"/>
      <c r="L145" s="8"/>
      <c r="M145" s="8"/>
      <c r="N145" s="6"/>
      <c r="O145" s="35"/>
    </row>
    <row r="146" spans="1:15" ht="9.75">
      <c r="A146" s="94">
        <v>30</v>
      </c>
      <c r="B146" s="23" t="s">
        <v>352</v>
      </c>
      <c r="C146" s="85" t="s">
        <v>353</v>
      </c>
      <c r="D146" s="91">
        <v>11237.5</v>
      </c>
      <c r="E146" s="8">
        <f>D146/20.75</f>
        <v>541.566265060241</v>
      </c>
      <c r="F146" s="86"/>
      <c r="G146" s="86">
        <v>50</v>
      </c>
      <c r="H146" s="8">
        <f>E146/G146</f>
        <v>10.83132530120482</v>
      </c>
      <c r="I146" s="8">
        <f>H146*26.6/100</f>
        <v>2.881132530120482</v>
      </c>
      <c r="J146" s="8">
        <f>H146*107.6/100</f>
        <v>11.654506024096385</v>
      </c>
      <c r="K146" s="8"/>
      <c r="L146" s="8">
        <f>H146+I146+J146</f>
        <v>25.366963855421687</v>
      </c>
      <c r="M146" s="8">
        <f>L146*15/100</f>
        <v>3.8050445783132534</v>
      </c>
      <c r="N146" s="6">
        <v>43.08</v>
      </c>
      <c r="O146" s="35"/>
    </row>
    <row r="147" spans="1:15" ht="9.75">
      <c r="A147" s="94"/>
      <c r="B147" s="23"/>
      <c r="C147" s="85"/>
      <c r="D147" s="8"/>
      <c r="E147" s="88"/>
      <c r="F147" s="102"/>
      <c r="G147" s="95"/>
      <c r="H147" s="64"/>
      <c r="I147" s="8"/>
      <c r="J147" s="8"/>
      <c r="K147" s="8"/>
      <c r="L147" s="8"/>
      <c r="M147" s="8"/>
      <c r="N147" s="6"/>
      <c r="O147" s="35"/>
    </row>
    <row r="148" spans="1:15" ht="9.75">
      <c r="A148" s="72">
        <v>31</v>
      </c>
      <c r="B148" s="121" t="s">
        <v>237</v>
      </c>
      <c r="C148" s="19"/>
      <c r="D148" s="59"/>
      <c r="E148" s="75"/>
      <c r="F148" s="74"/>
      <c r="G148" s="89"/>
      <c r="H148" s="11"/>
      <c r="I148" s="71"/>
      <c r="J148" s="71"/>
      <c r="K148" s="71"/>
      <c r="L148" s="71"/>
      <c r="M148" s="71"/>
      <c r="N148" s="73"/>
      <c r="O148" s="35"/>
    </row>
    <row r="149" spans="1:15" ht="9.75">
      <c r="A149" s="80"/>
      <c r="B149" s="122" t="s">
        <v>238</v>
      </c>
      <c r="C149" s="21" t="s">
        <v>239</v>
      </c>
      <c r="D149" s="91">
        <v>11237.5</v>
      </c>
      <c r="E149" s="83">
        <f>D149/20.75</f>
        <v>541.566265060241</v>
      </c>
      <c r="F149" s="82"/>
      <c r="G149" s="92">
        <v>140</v>
      </c>
      <c r="H149" s="91">
        <f>E149/G149</f>
        <v>3.8683304647160073</v>
      </c>
      <c r="I149" s="22">
        <f>H149*26.6/100</f>
        <v>1.028975903614458</v>
      </c>
      <c r="J149" s="22">
        <f>H149*107.6/100</f>
        <v>4.162323580034424</v>
      </c>
      <c r="K149" s="22"/>
      <c r="L149" s="22">
        <f>H149+I149+J149</f>
        <v>9.05962994836489</v>
      </c>
      <c r="M149" s="22">
        <f>L149*15/100</f>
        <v>1.3589444922547336</v>
      </c>
      <c r="N149" s="81">
        <v>15.39</v>
      </c>
      <c r="O149" s="35"/>
    </row>
    <row r="150" spans="1:15" ht="8.25" customHeight="1">
      <c r="A150" s="85"/>
      <c r="B150" s="23"/>
      <c r="C150" s="85"/>
      <c r="D150" s="8"/>
      <c r="E150" s="8"/>
      <c r="F150" s="86"/>
      <c r="G150" s="86"/>
      <c r="H150" s="8"/>
      <c r="I150" s="8"/>
      <c r="J150" s="8"/>
      <c r="K150" s="8"/>
      <c r="L150" s="8"/>
      <c r="M150" s="8"/>
      <c r="N150" s="6"/>
      <c r="O150" s="35"/>
    </row>
    <row r="151" spans="1:15" ht="9.75">
      <c r="A151" s="72">
        <v>32</v>
      </c>
      <c r="B151" s="121" t="s">
        <v>312</v>
      </c>
      <c r="C151" s="19"/>
      <c r="D151" s="59"/>
      <c r="E151" s="75"/>
      <c r="F151" s="74"/>
      <c r="G151" s="89"/>
      <c r="H151" s="11"/>
      <c r="I151" s="71"/>
      <c r="J151" s="71"/>
      <c r="K151" s="71"/>
      <c r="L151" s="71"/>
      <c r="M151" s="71"/>
      <c r="N151" s="73"/>
      <c r="O151" s="35"/>
    </row>
    <row r="152" spans="1:15" ht="9.75">
      <c r="A152" s="72"/>
      <c r="B152" s="121" t="s">
        <v>240</v>
      </c>
      <c r="C152" s="19" t="s">
        <v>241</v>
      </c>
      <c r="D152" s="59"/>
      <c r="E152" s="75"/>
      <c r="F152" s="74"/>
      <c r="G152" s="89"/>
      <c r="H152" s="11"/>
      <c r="I152" s="71"/>
      <c r="J152" s="71"/>
      <c r="K152" s="71"/>
      <c r="L152" s="71"/>
      <c r="M152" s="71"/>
      <c r="N152" s="73"/>
      <c r="O152" s="35"/>
    </row>
    <row r="153" spans="1:15" ht="9.75">
      <c r="A153" s="80"/>
      <c r="B153" s="122" t="s">
        <v>242</v>
      </c>
      <c r="C153" s="21" t="s">
        <v>243</v>
      </c>
      <c r="D153" s="91">
        <v>11237.5</v>
      </c>
      <c r="E153" s="83">
        <f>D153/20.75</f>
        <v>541.566265060241</v>
      </c>
      <c r="F153" s="82"/>
      <c r="G153" s="92">
        <v>24</v>
      </c>
      <c r="H153" s="91">
        <f>E153/G153</f>
        <v>22.565261044176708</v>
      </c>
      <c r="I153" s="22">
        <f>H153*26.6/100</f>
        <v>6.0023594377510054</v>
      </c>
      <c r="J153" s="22">
        <f>H153*107.6/100</f>
        <v>24.280220883534135</v>
      </c>
      <c r="K153" s="22"/>
      <c r="L153" s="22">
        <f>H153+I153+J153</f>
        <v>52.847841365461846</v>
      </c>
      <c r="M153" s="22">
        <f>L153*15/100</f>
        <v>7.927176204819277</v>
      </c>
      <c r="N153" s="81">
        <v>89.75</v>
      </c>
      <c r="O153" s="35"/>
    </row>
    <row r="154" spans="1:15" ht="9.75">
      <c r="A154" s="80"/>
      <c r="B154" s="122"/>
      <c r="C154" s="21"/>
      <c r="D154" s="22"/>
      <c r="E154" s="83"/>
      <c r="F154" s="82"/>
      <c r="G154" s="92"/>
      <c r="H154" s="91"/>
      <c r="I154" s="22"/>
      <c r="J154" s="22"/>
      <c r="K154" s="22"/>
      <c r="L154" s="22"/>
      <c r="M154" s="22"/>
      <c r="N154" s="81"/>
      <c r="O154" s="35"/>
    </row>
    <row r="155" spans="1:15" ht="9.75">
      <c r="A155" s="80">
        <v>33</v>
      </c>
      <c r="B155" s="122" t="s">
        <v>350</v>
      </c>
      <c r="C155" s="19"/>
      <c r="D155" s="59"/>
      <c r="E155" s="75"/>
      <c r="F155" s="74"/>
      <c r="G155" s="89"/>
      <c r="H155" s="11"/>
      <c r="I155" s="71"/>
      <c r="J155" s="71"/>
      <c r="K155" s="71"/>
      <c r="L155" s="71"/>
      <c r="M155" s="71"/>
      <c r="N155" s="73"/>
      <c r="O155" s="35"/>
    </row>
    <row r="156" spans="1:15" ht="9.75">
      <c r="A156" s="80"/>
      <c r="B156" s="122" t="s">
        <v>351</v>
      </c>
      <c r="C156" s="85" t="s">
        <v>227</v>
      </c>
      <c r="D156" s="91">
        <v>11237.5</v>
      </c>
      <c r="E156" s="83">
        <f>D156/20.75</f>
        <v>541.566265060241</v>
      </c>
      <c r="F156" s="82"/>
      <c r="G156" s="92">
        <v>170</v>
      </c>
      <c r="H156" s="91">
        <f>E156/G156</f>
        <v>3.1856839121190648</v>
      </c>
      <c r="I156" s="22">
        <f>H156*26.6/100</f>
        <v>0.8473919206236712</v>
      </c>
      <c r="J156" s="22">
        <f>H156*107.6/100</f>
        <v>3.4277958894401133</v>
      </c>
      <c r="K156" s="22"/>
      <c r="L156" s="22">
        <f>H156+I156+J156</f>
        <v>7.4608717221828496</v>
      </c>
      <c r="M156" s="22">
        <f>L156*15/100</f>
        <v>1.1191307583274275</v>
      </c>
      <c r="N156" s="81">
        <v>12.67</v>
      </c>
      <c r="O156" s="35"/>
    </row>
    <row r="157" spans="1:15" ht="7.5" customHeight="1">
      <c r="A157" s="85"/>
      <c r="B157" s="23"/>
      <c r="C157" s="85"/>
      <c r="D157" s="8"/>
      <c r="E157" s="8"/>
      <c r="F157" s="86"/>
      <c r="G157" s="86"/>
      <c r="H157" s="8"/>
      <c r="I157" s="8"/>
      <c r="J157" s="8"/>
      <c r="K157" s="8"/>
      <c r="L157" s="8"/>
      <c r="M157" s="8"/>
      <c r="N157" s="6"/>
      <c r="O157" s="35"/>
    </row>
    <row r="158" spans="1:15" ht="9.75">
      <c r="A158" s="72">
        <v>34</v>
      </c>
      <c r="B158" s="121" t="s">
        <v>314</v>
      </c>
      <c r="C158" s="19"/>
      <c r="D158" s="59"/>
      <c r="E158" s="75"/>
      <c r="F158" s="74"/>
      <c r="G158" s="89"/>
      <c r="H158" s="11"/>
      <c r="I158" s="71"/>
      <c r="J158" s="71"/>
      <c r="K158" s="71"/>
      <c r="L158" s="71"/>
      <c r="M158" s="71"/>
      <c r="N158" s="73"/>
      <c r="O158" s="35"/>
    </row>
    <row r="159" spans="1:15" ht="9.75">
      <c r="A159" s="21"/>
      <c r="B159" s="122" t="s">
        <v>313</v>
      </c>
      <c r="C159" s="21" t="s">
        <v>216</v>
      </c>
      <c r="D159" s="91">
        <v>11237.5</v>
      </c>
      <c r="E159" s="22">
        <f>D159/20.75</f>
        <v>541.566265060241</v>
      </c>
      <c r="F159" s="96"/>
      <c r="G159" s="82">
        <v>70</v>
      </c>
      <c r="H159" s="22">
        <f>E159/G159</f>
        <v>7.7366609294320146</v>
      </c>
      <c r="I159" s="22">
        <f>H159*26.6/100</f>
        <v>2.057951807228916</v>
      </c>
      <c r="J159" s="22">
        <f>H159*107.6/100</f>
        <v>8.324647160068848</v>
      </c>
      <c r="K159" s="22"/>
      <c r="L159" s="22">
        <f>H159+I159+J159</f>
        <v>18.11925989672978</v>
      </c>
      <c r="M159" s="22">
        <f>L159*15/100</f>
        <v>2.717888984509467</v>
      </c>
      <c r="N159" s="81">
        <v>30.77</v>
      </c>
      <c r="O159" s="35"/>
    </row>
    <row r="160" spans="1:15" ht="9" customHeight="1">
      <c r="A160" s="21"/>
      <c r="B160" s="90"/>
      <c r="C160" s="21"/>
      <c r="D160" s="81"/>
      <c r="E160" s="83"/>
      <c r="F160" s="82"/>
      <c r="G160" s="92"/>
      <c r="H160" s="91"/>
      <c r="I160" s="22"/>
      <c r="J160" s="22"/>
      <c r="K160" s="22"/>
      <c r="L160" s="22"/>
      <c r="M160" s="22"/>
      <c r="N160" s="81"/>
      <c r="O160" s="35"/>
    </row>
    <row r="161" spans="1:15" ht="9.75">
      <c r="A161" s="72">
        <v>35</v>
      </c>
      <c r="B161" s="121" t="s">
        <v>245</v>
      </c>
      <c r="C161" s="72" t="s">
        <v>244</v>
      </c>
      <c r="D161" s="91">
        <v>11237.5</v>
      </c>
      <c r="E161" s="11">
        <f>D161/20.75</f>
        <v>541.566265060241</v>
      </c>
      <c r="F161" s="103">
        <v>0.322</v>
      </c>
      <c r="G161" s="89"/>
      <c r="H161" s="11">
        <f>E161*F161</f>
        <v>174.3843373493976</v>
      </c>
      <c r="I161" s="71">
        <f>H161*26.6/100</f>
        <v>46.38623373493977</v>
      </c>
      <c r="J161" s="71">
        <f>H161*107.6/100</f>
        <v>187.63754698795182</v>
      </c>
      <c r="K161" s="71"/>
      <c r="L161" s="71">
        <f>H161+I161+J161</f>
        <v>408.4081180722892</v>
      </c>
      <c r="M161" s="71">
        <f>L161*15/100</f>
        <v>61.261217710843376</v>
      </c>
      <c r="N161" s="73">
        <v>693.63</v>
      </c>
      <c r="O161" s="35"/>
    </row>
    <row r="162" spans="1:15" ht="9.75">
      <c r="A162" s="21"/>
      <c r="B162" s="122" t="s">
        <v>315</v>
      </c>
      <c r="C162" s="21"/>
      <c r="D162" s="81"/>
      <c r="E162" s="22"/>
      <c r="F162" s="96"/>
      <c r="G162" s="82"/>
      <c r="H162" s="22"/>
      <c r="I162" s="22"/>
      <c r="J162" s="22"/>
      <c r="K162" s="22"/>
      <c r="L162" s="22"/>
      <c r="M162" s="22"/>
      <c r="N162" s="81"/>
      <c r="O162" s="35"/>
    </row>
    <row r="163" spans="1:15" ht="8.25" customHeight="1">
      <c r="A163" s="72"/>
      <c r="B163" s="26"/>
      <c r="C163" s="19"/>
      <c r="D163" s="59"/>
      <c r="E163" s="75"/>
      <c r="F163" s="103"/>
      <c r="G163" s="89"/>
      <c r="H163" s="11"/>
      <c r="I163" s="71"/>
      <c r="J163" s="71"/>
      <c r="K163" s="71"/>
      <c r="L163" s="71"/>
      <c r="M163" s="71"/>
      <c r="N163" s="73"/>
      <c r="O163" s="35"/>
    </row>
    <row r="164" spans="1:15" ht="9.75">
      <c r="A164" s="99"/>
      <c r="B164" s="120" t="s">
        <v>316</v>
      </c>
      <c r="C164" s="19"/>
      <c r="D164" s="73"/>
      <c r="E164" s="71"/>
      <c r="F164" s="103"/>
      <c r="G164" s="74"/>
      <c r="H164" s="71"/>
      <c r="I164" s="71"/>
      <c r="J164" s="71"/>
      <c r="K164" s="71"/>
      <c r="L164" s="71"/>
      <c r="M164" s="71"/>
      <c r="N164" s="73"/>
      <c r="O164" s="31"/>
    </row>
    <row r="165" spans="1:15" ht="6" customHeight="1">
      <c r="A165" s="80"/>
      <c r="B165" s="120"/>
      <c r="C165" s="21"/>
      <c r="D165" s="97"/>
      <c r="E165" s="83"/>
      <c r="F165" s="96"/>
      <c r="G165" s="92"/>
      <c r="H165" s="91"/>
      <c r="I165" s="22"/>
      <c r="J165" s="22"/>
      <c r="K165" s="22"/>
      <c r="L165" s="22"/>
      <c r="M165" s="22"/>
      <c r="N165" s="81"/>
      <c r="O165" s="35"/>
    </row>
    <row r="166" spans="1:15" ht="12.75" customHeight="1">
      <c r="A166" s="85">
        <v>36</v>
      </c>
      <c r="B166" s="23" t="s">
        <v>259</v>
      </c>
      <c r="C166" s="21" t="s">
        <v>319</v>
      </c>
      <c r="D166" s="45"/>
      <c r="E166" s="45"/>
      <c r="F166" s="45" t="s">
        <v>356</v>
      </c>
      <c r="G166" s="45" t="s">
        <v>357</v>
      </c>
      <c r="H166" s="45">
        <v>21.256</v>
      </c>
      <c r="I166" s="45" t="s">
        <v>358</v>
      </c>
      <c r="J166" s="45">
        <v>600</v>
      </c>
      <c r="K166" s="45"/>
      <c r="L166" s="45"/>
      <c r="M166" s="45"/>
      <c r="N166" s="73">
        <v>31</v>
      </c>
      <c r="O166" s="35"/>
    </row>
    <row r="167" spans="1:15" ht="9" customHeight="1">
      <c r="A167" s="131"/>
      <c r="B167" s="130"/>
      <c r="C167" s="85"/>
      <c r="D167" s="8"/>
      <c r="E167" s="8"/>
      <c r="F167" s="74"/>
      <c r="G167" s="86"/>
      <c r="H167" s="133"/>
      <c r="I167" s="8"/>
      <c r="J167" s="71"/>
      <c r="K167" s="8"/>
      <c r="L167" s="71"/>
      <c r="M167" s="71"/>
      <c r="N167" s="6"/>
      <c r="O167" s="35"/>
    </row>
    <row r="168" spans="1:15" s="33" customFormat="1" ht="9.75">
      <c r="A168" s="146">
        <v>37</v>
      </c>
      <c r="B168" s="58" t="s">
        <v>317</v>
      </c>
      <c r="C168" s="54"/>
      <c r="D168" s="105"/>
      <c r="E168" s="56"/>
      <c r="F168" s="106"/>
      <c r="G168" s="10"/>
      <c r="H168" s="107"/>
      <c r="I168" s="26"/>
      <c r="J168" s="100"/>
      <c r="K168" s="26"/>
      <c r="L168" s="100"/>
      <c r="M168" s="100"/>
      <c r="N168" s="175"/>
      <c r="O168" s="46"/>
    </row>
    <row r="169" spans="1:15" s="33" customFormat="1" ht="9.75">
      <c r="A169" s="21"/>
      <c r="B169" s="145" t="s">
        <v>318</v>
      </c>
      <c r="C169" s="21" t="s">
        <v>190</v>
      </c>
      <c r="D169" s="91">
        <v>11237.5</v>
      </c>
      <c r="E169" s="83">
        <f>D169/20.75</f>
        <v>541.566265060241</v>
      </c>
      <c r="F169" s="82"/>
      <c r="G169" s="92">
        <v>100</v>
      </c>
      <c r="H169" s="91">
        <f>E169/G169</f>
        <v>5.41566265060241</v>
      </c>
      <c r="I169" s="22">
        <f>H169*26.6/100</f>
        <v>1.440566265060241</v>
      </c>
      <c r="J169" s="22">
        <f>H169*107.6/100</f>
        <v>5.8272530120481925</v>
      </c>
      <c r="K169" s="22"/>
      <c r="L169" s="22">
        <f>H169+I169+J169</f>
        <v>12.683481927710844</v>
      </c>
      <c r="M169" s="22">
        <f>L169*15/100</f>
        <v>1.9025222891566267</v>
      </c>
      <c r="N169" s="81">
        <v>21.54</v>
      </c>
      <c r="O169" s="46"/>
    </row>
    <row r="170" spans="1:15" s="33" customFormat="1" ht="9" customHeight="1">
      <c r="A170" s="19"/>
      <c r="B170" s="58"/>
      <c r="C170" s="19"/>
      <c r="D170" s="71"/>
      <c r="E170" s="75"/>
      <c r="F170" s="74"/>
      <c r="G170" s="89"/>
      <c r="H170" s="11"/>
      <c r="I170" s="71"/>
      <c r="J170" s="71"/>
      <c r="K170" s="71"/>
      <c r="L170" s="75"/>
      <c r="M170" s="75"/>
      <c r="N170" s="135"/>
      <c r="O170" s="46"/>
    </row>
    <row r="171" spans="1:15" s="33" customFormat="1" ht="9.75">
      <c r="A171" s="104">
        <v>38</v>
      </c>
      <c r="B171" s="147" t="s">
        <v>320</v>
      </c>
      <c r="C171" s="85"/>
      <c r="D171" s="148"/>
      <c r="E171" s="148"/>
      <c r="F171" s="149"/>
      <c r="G171" s="5"/>
      <c r="H171" s="5"/>
      <c r="I171" s="5"/>
      <c r="J171" s="5"/>
      <c r="K171" s="5"/>
      <c r="L171" s="5"/>
      <c r="M171" s="5"/>
      <c r="N171" s="149"/>
      <c r="O171" s="46"/>
    </row>
    <row r="172" spans="1:15" s="33" customFormat="1" ht="9.75">
      <c r="A172" s="19"/>
      <c r="B172" s="24" t="s">
        <v>261</v>
      </c>
      <c r="C172" s="85" t="s">
        <v>260</v>
      </c>
      <c r="D172" s="91">
        <v>11237.5</v>
      </c>
      <c r="E172" s="8">
        <f>D172/20.75</f>
        <v>541.566265060241</v>
      </c>
      <c r="F172" s="86"/>
      <c r="G172" s="86">
        <v>50</v>
      </c>
      <c r="H172" s="8">
        <f>E172/G172</f>
        <v>10.83132530120482</v>
      </c>
      <c r="I172" s="8">
        <f>H172*26.6/100</f>
        <v>2.881132530120482</v>
      </c>
      <c r="J172" s="8">
        <f>H172*107.6/100</f>
        <v>11.654506024096385</v>
      </c>
      <c r="K172" s="8"/>
      <c r="L172" s="8">
        <f>H172+I172+J172</f>
        <v>25.366963855421687</v>
      </c>
      <c r="M172" s="8">
        <f>L172*15/100</f>
        <v>3.8050445783132534</v>
      </c>
      <c r="N172" s="6">
        <v>43.08</v>
      </c>
      <c r="O172" s="46"/>
    </row>
    <row r="173" spans="1:15" s="33" customFormat="1" ht="9.75">
      <c r="A173" s="19"/>
      <c r="B173" s="24" t="s">
        <v>262</v>
      </c>
      <c r="C173" s="85" t="s">
        <v>260</v>
      </c>
      <c r="D173" s="91">
        <v>11237.5</v>
      </c>
      <c r="E173" s="8">
        <f>D173/20.75</f>
        <v>541.566265060241</v>
      </c>
      <c r="F173" s="86"/>
      <c r="G173" s="86">
        <v>70</v>
      </c>
      <c r="H173" s="8">
        <f>E173/G173</f>
        <v>7.7366609294320146</v>
      </c>
      <c r="I173" s="8">
        <f>H173*26.6/100</f>
        <v>2.057951807228916</v>
      </c>
      <c r="J173" s="8">
        <f>H173*107.6/100</f>
        <v>8.324647160068848</v>
      </c>
      <c r="K173" s="8"/>
      <c r="L173" s="8">
        <f>H173+I173+J173</f>
        <v>18.11925989672978</v>
      </c>
      <c r="M173" s="8">
        <f>L173*15/100</f>
        <v>2.717888984509467</v>
      </c>
      <c r="N173" s="6">
        <v>30.77</v>
      </c>
      <c r="O173" s="46"/>
    </row>
    <row r="174" spans="1:15" s="33" customFormat="1" ht="9.75">
      <c r="A174" s="21"/>
      <c r="B174" s="24" t="s">
        <v>321</v>
      </c>
      <c r="C174" s="85" t="s">
        <v>260</v>
      </c>
      <c r="D174" s="91">
        <v>11237.5</v>
      </c>
      <c r="E174" s="22">
        <f>D174/20.75</f>
        <v>541.566265060241</v>
      </c>
      <c r="F174" s="82"/>
      <c r="G174" s="82">
        <v>30</v>
      </c>
      <c r="H174" s="22">
        <f>E174/G174</f>
        <v>18.052208835341368</v>
      </c>
      <c r="I174" s="22">
        <f>H174*26.6/100</f>
        <v>4.801887550200804</v>
      </c>
      <c r="J174" s="22">
        <f>H174*107.6/100</f>
        <v>19.42417670682731</v>
      </c>
      <c r="K174" s="22"/>
      <c r="L174" s="83">
        <f>H174+I174+J174</f>
        <v>42.27827309236948</v>
      </c>
      <c r="M174" s="83">
        <f>L174*15/100</f>
        <v>6.341740963855423</v>
      </c>
      <c r="N174" s="176">
        <v>71.8</v>
      </c>
      <c r="O174" s="46"/>
    </row>
    <row r="175" spans="1:15" s="33" customFormat="1" ht="7.5" customHeight="1">
      <c r="A175" s="94"/>
      <c r="B175" s="150"/>
      <c r="C175" s="85"/>
      <c r="D175" s="8"/>
      <c r="E175" s="8"/>
      <c r="F175" s="86"/>
      <c r="G175" s="86"/>
      <c r="H175" s="8"/>
      <c r="I175" s="8"/>
      <c r="J175" s="8"/>
      <c r="K175" s="8"/>
      <c r="L175" s="8"/>
      <c r="M175" s="8"/>
      <c r="N175" s="6"/>
      <c r="O175" s="46"/>
    </row>
    <row r="176" spans="1:15" s="33" customFormat="1" ht="13.5" customHeight="1">
      <c r="A176" s="72"/>
      <c r="B176" s="151" t="s">
        <v>322</v>
      </c>
      <c r="C176" s="19"/>
      <c r="D176" s="11"/>
      <c r="E176" s="75"/>
      <c r="F176" s="74"/>
      <c r="G176" s="89"/>
      <c r="H176" s="11"/>
      <c r="I176" s="71"/>
      <c r="J176" s="71"/>
      <c r="K176" s="71"/>
      <c r="L176" s="71"/>
      <c r="M176" s="71"/>
      <c r="N176" s="73"/>
      <c r="O176" s="46"/>
    </row>
    <row r="177" spans="1:15" s="33" customFormat="1" ht="6" customHeight="1">
      <c r="A177" s="80"/>
      <c r="B177" s="152"/>
      <c r="C177" s="21"/>
      <c r="D177" s="22"/>
      <c r="E177" s="22"/>
      <c r="F177" s="82"/>
      <c r="G177" s="82"/>
      <c r="H177" s="22"/>
      <c r="I177" s="22"/>
      <c r="J177" s="22"/>
      <c r="K177" s="22"/>
      <c r="L177" s="22"/>
      <c r="M177" s="22"/>
      <c r="N177" s="81"/>
      <c r="O177" s="46"/>
    </row>
    <row r="178" spans="1:15" s="33" customFormat="1" ht="9.75">
      <c r="A178" s="72">
        <v>39</v>
      </c>
      <c r="B178" s="58" t="s">
        <v>263</v>
      </c>
      <c r="C178" s="19"/>
      <c r="D178" s="11"/>
      <c r="E178" s="75"/>
      <c r="F178" s="74"/>
      <c r="G178" s="89"/>
      <c r="H178" s="11"/>
      <c r="I178" s="71"/>
      <c r="J178" s="71"/>
      <c r="K178" s="71"/>
      <c r="L178" s="71"/>
      <c r="M178" s="71"/>
      <c r="N178" s="73"/>
      <c r="O178" s="46"/>
    </row>
    <row r="179" spans="1:15" s="33" customFormat="1" ht="12.75" customHeight="1">
      <c r="A179" s="54"/>
      <c r="B179" s="154" t="s">
        <v>323</v>
      </c>
      <c r="C179" s="19" t="s">
        <v>264</v>
      </c>
      <c r="D179" s="91">
        <v>11237.5</v>
      </c>
      <c r="E179" s="75">
        <f>D179/20.75</f>
        <v>541.566265060241</v>
      </c>
      <c r="F179" s="74"/>
      <c r="G179" s="89">
        <v>7</v>
      </c>
      <c r="H179" s="11">
        <f>E179/G179</f>
        <v>77.36660929432014</v>
      </c>
      <c r="I179" s="71">
        <f>H179*26.6/100</f>
        <v>20.57951807228916</v>
      </c>
      <c r="J179" s="71">
        <f>H179*107.6/100</f>
        <v>83.24647160068848</v>
      </c>
      <c r="K179" s="71"/>
      <c r="L179" s="71">
        <f>H179+I179+J179</f>
        <v>181.19259896729778</v>
      </c>
      <c r="M179" s="71">
        <f>L179*15/100</f>
        <v>27.17888984509467</v>
      </c>
      <c r="N179" s="73">
        <v>307.73</v>
      </c>
      <c r="O179" s="46"/>
    </row>
    <row r="180" spans="1:14" s="33" customFormat="1" ht="9.75">
      <c r="A180" s="80"/>
      <c r="B180" s="153" t="s">
        <v>324</v>
      </c>
      <c r="C180" s="21"/>
      <c r="D180" s="22"/>
      <c r="E180" s="22"/>
      <c r="F180" s="82"/>
      <c r="G180" s="82"/>
      <c r="H180" s="22"/>
      <c r="I180" s="22"/>
      <c r="J180" s="22"/>
      <c r="K180" s="22"/>
      <c r="L180" s="22"/>
      <c r="M180" s="22"/>
      <c r="N180" s="81"/>
    </row>
    <row r="181" spans="1:14" s="33" customFormat="1" ht="7.5" customHeight="1">
      <c r="A181" s="94"/>
      <c r="B181" s="168"/>
      <c r="C181" s="85"/>
      <c r="D181" s="8"/>
      <c r="E181" s="8"/>
      <c r="F181" s="86"/>
      <c r="G181" s="86"/>
      <c r="H181" s="8"/>
      <c r="I181" s="8"/>
      <c r="J181" s="8"/>
      <c r="K181" s="8"/>
      <c r="L181" s="8"/>
      <c r="M181" s="8"/>
      <c r="N181" s="6"/>
    </row>
    <row r="182" spans="1:15" ht="9.75">
      <c r="A182" s="72">
        <v>40</v>
      </c>
      <c r="B182" s="121" t="s">
        <v>246</v>
      </c>
      <c r="C182" s="26"/>
      <c r="D182" s="59"/>
      <c r="E182" s="75"/>
      <c r="F182" s="19"/>
      <c r="G182" s="99"/>
      <c r="H182" s="11"/>
      <c r="I182" s="71"/>
      <c r="J182" s="19"/>
      <c r="K182" s="19"/>
      <c r="L182" s="71"/>
      <c r="M182" s="71"/>
      <c r="N182" s="73"/>
      <c r="O182" s="46"/>
    </row>
    <row r="183" spans="1:15" ht="9.75">
      <c r="A183" s="72"/>
      <c r="B183" s="121" t="s">
        <v>265</v>
      </c>
      <c r="C183" s="26"/>
      <c r="D183" s="59"/>
      <c r="E183" s="75"/>
      <c r="F183" s="19"/>
      <c r="G183" s="99"/>
      <c r="H183" s="11"/>
      <c r="I183" s="71"/>
      <c r="J183" s="19"/>
      <c r="K183" s="19"/>
      <c r="L183" s="71"/>
      <c r="M183" s="71"/>
      <c r="N183" s="73"/>
      <c r="O183" s="46"/>
    </row>
    <row r="184" spans="1:15" ht="9.75">
      <c r="A184" s="72"/>
      <c r="B184" s="26" t="s">
        <v>325</v>
      </c>
      <c r="C184" s="26"/>
      <c r="D184" s="59"/>
      <c r="E184" s="75"/>
      <c r="F184" s="19"/>
      <c r="G184" s="99"/>
      <c r="H184" s="11"/>
      <c r="I184" s="71"/>
      <c r="J184" s="19"/>
      <c r="K184" s="19"/>
      <c r="L184" s="71"/>
      <c r="M184" s="71"/>
      <c r="N184" s="73"/>
      <c r="O184" s="46"/>
    </row>
    <row r="185" spans="1:15" ht="9.75">
      <c r="A185" s="72"/>
      <c r="B185" s="26" t="s">
        <v>247</v>
      </c>
      <c r="C185" s="19" t="s">
        <v>48</v>
      </c>
      <c r="D185" s="91">
        <v>11237.5</v>
      </c>
      <c r="E185" s="75">
        <f>D185/20.75</f>
        <v>541.566265060241</v>
      </c>
      <c r="F185" s="19">
        <v>0.25</v>
      </c>
      <c r="G185" s="99"/>
      <c r="H185" s="11">
        <f>E185*F185</f>
        <v>135.39156626506025</v>
      </c>
      <c r="I185" s="71">
        <f>H185*26.6/100</f>
        <v>36.01415662650603</v>
      </c>
      <c r="J185" s="71">
        <f>H185*107.6/100</f>
        <v>145.68132530120482</v>
      </c>
      <c r="K185" s="71"/>
      <c r="L185" s="71">
        <f>H185+I185+J185</f>
        <v>317.08704819277114</v>
      </c>
      <c r="M185" s="71">
        <f>L185*15/100</f>
        <v>47.56305722891567</v>
      </c>
      <c r="N185" s="73">
        <v>538.53</v>
      </c>
      <c r="O185" s="46"/>
    </row>
    <row r="186" spans="1:15" ht="9.75">
      <c r="A186" s="72"/>
      <c r="B186" s="26" t="s">
        <v>248</v>
      </c>
      <c r="C186" s="19" t="s">
        <v>48</v>
      </c>
      <c r="D186" s="91">
        <v>11237.5</v>
      </c>
      <c r="E186" s="75">
        <f>D186/20.75</f>
        <v>541.566265060241</v>
      </c>
      <c r="F186" s="19">
        <v>0.5</v>
      </c>
      <c r="G186" s="99"/>
      <c r="H186" s="11">
        <f>E186*F186</f>
        <v>270.7831325301205</v>
      </c>
      <c r="I186" s="71">
        <f>H186*26.6/100</f>
        <v>72.02831325301206</v>
      </c>
      <c r="J186" s="71">
        <f>H186*107.6/100</f>
        <v>291.36265060240964</v>
      </c>
      <c r="K186" s="71"/>
      <c r="L186" s="71">
        <f>H186+I186+J186</f>
        <v>634.1740963855423</v>
      </c>
      <c r="M186" s="71">
        <f>L186*15/100</f>
        <v>95.12611445783133</v>
      </c>
      <c r="N186" s="73">
        <v>1077.06</v>
      </c>
      <c r="O186" s="46"/>
    </row>
    <row r="187" spans="1:15" ht="9.75">
      <c r="A187" s="72"/>
      <c r="B187" s="26" t="s">
        <v>249</v>
      </c>
      <c r="C187" s="19" t="s">
        <v>48</v>
      </c>
      <c r="D187" s="91">
        <v>11237.5</v>
      </c>
      <c r="E187" s="75">
        <f>D187/20.75</f>
        <v>541.566265060241</v>
      </c>
      <c r="F187" s="19">
        <v>1</v>
      </c>
      <c r="G187" s="99"/>
      <c r="H187" s="11">
        <f>E187*F187</f>
        <v>541.566265060241</v>
      </c>
      <c r="I187" s="71">
        <f>H187*26.6/100</f>
        <v>144.05662650602412</v>
      </c>
      <c r="J187" s="71">
        <f>H187*107.6/100</f>
        <v>582.7253012048193</v>
      </c>
      <c r="K187" s="71"/>
      <c r="L187" s="71">
        <f>H187+I187+J187</f>
        <v>1268.3481927710845</v>
      </c>
      <c r="M187" s="71">
        <f>L187*15/100</f>
        <v>190.25222891566267</v>
      </c>
      <c r="N187" s="73">
        <v>2154.12</v>
      </c>
      <c r="O187" s="46"/>
    </row>
    <row r="188" spans="1:15" ht="9.75">
      <c r="A188" s="72"/>
      <c r="B188" s="26" t="s">
        <v>326</v>
      </c>
      <c r="C188" s="19"/>
      <c r="D188" s="59"/>
      <c r="E188" s="75"/>
      <c r="F188" s="74"/>
      <c r="G188" s="89"/>
      <c r="H188" s="11"/>
      <c r="I188" s="71"/>
      <c r="J188" s="71"/>
      <c r="K188" s="71"/>
      <c r="L188" s="71"/>
      <c r="M188" s="71"/>
      <c r="N188" s="73"/>
      <c r="O188" s="35"/>
    </row>
    <row r="189" spans="1:15" ht="9.75">
      <c r="A189" s="72"/>
      <c r="B189" s="26" t="s">
        <v>247</v>
      </c>
      <c r="C189" s="19" t="s">
        <v>48</v>
      </c>
      <c r="D189" s="91">
        <v>11237.5</v>
      </c>
      <c r="E189" s="75">
        <f>D189/20.75</f>
        <v>541.566265060241</v>
      </c>
      <c r="F189" s="19">
        <v>0.5</v>
      </c>
      <c r="G189" s="99"/>
      <c r="H189" s="11">
        <f>E189*F189</f>
        <v>270.7831325301205</v>
      </c>
      <c r="I189" s="71">
        <f>H189*26.6/100</f>
        <v>72.02831325301206</v>
      </c>
      <c r="J189" s="71">
        <f>H189*107.6/100</f>
        <v>291.36265060240964</v>
      </c>
      <c r="K189" s="71"/>
      <c r="L189" s="71">
        <f>H189+I189+J189</f>
        <v>634.1740963855423</v>
      </c>
      <c r="M189" s="71">
        <f>L189*15/100</f>
        <v>95.12611445783133</v>
      </c>
      <c r="N189" s="73">
        <v>1077.06</v>
      </c>
      <c r="O189" s="46"/>
    </row>
    <row r="190" spans="1:15" ht="14.25" customHeight="1">
      <c r="A190" s="80"/>
      <c r="B190" s="90" t="s">
        <v>248</v>
      </c>
      <c r="C190" s="19" t="s">
        <v>48</v>
      </c>
      <c r="D190" s="91">
        <v>11237.5</v>
      </c>
      <c r="E190" s="83">
        <f>D190/20.75</f>
        <v>541.566265060241</v>
      </c>
      <c r="F190" s="21">
        <v>1</v>
      </c>
      <c r="G190" s="110"/>
      <c r="H190" s="91">
        <f>E190*F190</f>
        <v>541.566265060241</v>
      </c>
      <c r="I190" s="22">
        <f>H190*26.6/100</f>
        <v>144.05662650602412</v>
      </c>
      <c r="J190" s="22">
        <f>H190*107.6/100</f>
        <v>582.7253012048193</v>
      </c>
      <c r="K190" s="22"/>
      <c r="L190" s="22">
        <f>H190+I190+J190</f>
        <v>1268.3481927710845</v>
      </c>
      <c r="M190" s="71">
        <f>L190*15/100</f>
        <v>190.25222891566267</v>
      </c>
      <c r="N190" s="81">
        <v>2154.12</v>
      </c>
      <c r="O190" s="46"/>
    </row>
    <row r="191" spans="1:15" ht="9" customHeight="1">
      <c r="A191" s="72"/>
      <c r="B191" s="26"/>
      <c r="C191" s="85"/>
      <c r="D191" s="8"/>
      <c r="E191" s="83"/>
      <c r="F191" s="21"/>
      <c r="G191" s="110"/>
      <c r="H191" s="91"/>
      <c r="I191" s="22"/>
      <c r="J191" s="22"/>
      <c r="K191" s="22"/>
      <c r="L191" s="22"/>
      <c r="M191" s="8"/>
      <c r="N191" s="81"/>
      <c r="O191" s="46"/>
    </row>
    <row r="192" spans="1:15" ht="13.5" customHeight="1">
      <c r="A192" s="99">
        <v>41</v>
      </c>
      <c r="B192" s="121" t="s">
        <v>354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77"/>
      <c r="O192" s="35"/>
    </row>
    <row r="193" spans="1:15" ht="13.5" customHeight="1">
      <c r="A193" s="80"/>
      <c r="B193" s="122" t="s">
        <v>355</v>
      </c>
      <c r="C193" s="21" t="s">
        <v>327</v>
      </c>
      <c r="D193" s="91">
        <v>11237.5</v>
      </c>
      <c r="E193" s="83">
        <f>D193/20.75</f>
        <v>541.566265060241</v>
      </c>
      <c r="F193" s="21">
        <v>3</v>
      </c>
      <c r="G193" s="110"/>
      <c r="H193" s="91">
        <f>E193*F193</f>
        <v>1624.698795180723</v>
      </c>
      <c r="I193" s="22">
        <f>H193*26.6/100</f>
        <v>432.1698795180723</v>
      </c>
      <c r="J193" s="22">
        <f>H193*107.6/100</f>
        <v>1748.1759036144579</v>
      </c>
      <c r="K193" s="22"/>
      <c r="L193" s="22">
        <f>H193+I193+J193</f>
        <v>3805.0445783132527</v>
      </c>
      <c r="M193" s="22">
        <f>L193*15/100</f>
        <v>570.756686746988</v>
      </c>
      <c r="N193" s="81">
        <v>6462.35</v>
      </c>
      <c r="O193" s="35"/>
    </row>
    <row r="194" spans="1:15" ht="9" customHeight="1">
      <c r="A194" s="85"/>
      <c r="B194" s="23"/>
      <c r="C194" s="85"/>
      <c r="D194" s="8"/>
      <c r="E194" s="8"/>
      <c r="F194" s="85"/>
      <c r="G194" s="85"/>
      <c r="H194" s="8"/>
      <c r="I194" s="8"/>
      <c r="J194" s="8"/>
      <c r="K194" s="8"/>
      <c r="L194" s="8"/>
      <c r="M194" s="8"/>
      <c r="N194" s="6"/>
      <c r="O194" s="35"/>
    </row>
    <row r="195" spans="1:15" ht="12.75" customHeight="1">
      <c r="A195" s="72">
        <v>42</v>
      </c>
      <c r="B195" s="121" t="s">
        <v>328</v>
      </c>
      <c r="C195" s="19"/>
      <c r="D195" s="11"/>
      <c r="E195" s="75"/>
      <c r="F195" s="19"/>
      <c r="G195" s="99"/>
      <c r="H195" s="11"/>
      <c r="I195" s="71"/>
      <c r="J195" s="71"/>
      <c r="K195" s="71"/>
      <c r="L195" s="71"/>
      <c r="M195" s="71"/>
      <c r="N195" s="73"/>
      <c r="O195" s="35"/>
    </row>
    <row r="196" spans="1:15" ht="12" customHeight="1">
      <c r="A196" s="72"/>
      <c r="B196" s="121" t="s">
        <v>329</v>
      </c>
      <c r="C196" s="19"/>
      <c r="D196" s="11"/>
      <c r="E196" s="75"/>
      <c r="F196" s="19"/>
      <c r="G196" s="99"/>
      <c r="H196" s="11"/>
      <c r="I196" s="71"/>
      <c r="J196" s="71"/>
      <c r="K196" s="71"/>
      <c r="L196" s="71"/>
      <c r="M196" s="71"/>
      <c r="N196" s="73"/>
      <c r="O196" s="35"/>
    </row>
    <row r="197" spans="1:15" ht="11.25" customHeight="1">
      <c r="A197" s="72"/>
      <c r="B197" s="121" t="s">
        <v>330</v>
      </c>
      <c r="C197" s="19"/>
      <c r="D197" s="11"/>
      <c r="E197" s="75"/>
      <c r="F197" s="19"/>
      <c r="G197" s="99"/>
      <c r="H197" s="11"/>
      <c r="I197" s="71"/>
      <c r="J197" s="71"/>
      <c r="K197" s="71"/>
      <c r="L197" s="71"/>
      <c r="M197" s="71"/>
      <c r="N197" s="73"/>
      <c r="O197" s="35"/>
    </row>
    <row r="198" spans="1:15" ht="7.5" customHeight="1">
      <c r="A198" s="85"/>
      <c r="B198" s="23"/>
      <c r="C198" s="85"/>
      <c r="D198" s="8"/>
      <c r="E198" s="8"/>
      <c r="F198" s="85"/>
      <c r="G198" s="85"/>
      <c r="H198" s="8"/>
      <c r="I198" s="8"/>
      <c r="J198" s="8"/>
      <c r="K198" s="8"/>
      <c r="L198" s="8"/>
      <c r="M198" s="8"/>
      <c r="N198" s="6"/>
      <c r="O198" s="35"/>
    </row>
    <row r="199" spans="1:15" ht="9.75">
      <c r="A199" s="72">
        <v>43</v>
      </c>
      <c r="B199" s="121" t="s">
        <v>266</v>
      </c>
      <c r="C199" s="19"/>
      <c r="D199" s="59"/>
      <c r="E199" s="75"/>
      <c r="F199" s="74"/>
      <c r="G199" s="89"/>
      <c r="H199" s="11"/>
      <c r="I199" s="71"/>
      <c r="J199" s="71"/>
      <c r="K199" s="71"/>
      <c r="L199" s="71"/>
      <c r="M199" s="71"/>
      <c r="N199" s="73"/>
      <c r="O199" s="35"/>
    </row>
    <row r="200" spans="1:15" ht="9.75">
      <c r="A200" s="80"/>
      <c r="B200" s="122" t="s">
        <v>267</v>
      </c>
      <c r="C200" s="21" t="s">
        <v>195</v>
      </c>
      <c r="D200" s="91">
        <v>11237.5</v>
      </c>
      <c r="E200" s="83">
        <f>D200/20.75</f>
        <v>541.566265060241</v>
      </c>
      <c r="F200" s="82">
        <v>0.75</v>
      </c>
      <c r="G200" s="92">
        <v>130</v>
      </c>
      <c r="H200" s="91">
        <f>E200/G200</f>
        <v>4.165894346617239</v>
      </c>
      <c r="I200" s="22">
        <f>H200*26.6/100</f>
        <v>1.1081278962001855</v>
      </c>
      <c r="J200" s="22">
        <f>H200*107.6/100</f>
        <v>4.482502316960148</v>
      </c>
      <c r="K200" s="22"/>
      <c r="L200" s="22">
        <f>H200+I200+J200</f>
        <v>9.756524559777572</v>
      </c>
      <c r="M200" s="22">
        <f>L200*15/100</f>
        <v>1.4634786839666358</v>
      </c>
      <c r="N200" s="81">
        <v>16.57</v>
      </c>
      <c r="O200" s="35"/>
    </row>
    <row r="201" spans="1:15" ht="6.75" customHeight="1">
      <c r="A201" s="85"/>
      <c r="B201" s="23"/>
      <c r="C201" s="85"/>
      <c r="D201" s="29"/>
      <c r="E201" s="8"/>
      <c r="F201" s="86"/>
      <c r="G201" s="86"/>
      <c r="H201" s="8"/>
      <c r="I201" s="8"/>
      <c r="J201" s="8"/>
      <c r="K201" s="8"/>
      <c r="L201" s="8"/>
      <c r="M201" s="8"/>
      <c r="N201" s="6"/>
      <c r="O201" s="35"/>
    </row>
    <row r="202" spans="1:15" ht="9.75">
      <c r="A202" s="72">
        <v>44</v>
      </c>
      <c r="B202" s="23" t="s">
        <v>331</v>
      </c>
      <c r="C202" s="85"/>
      <c r="D202" s="6"/>
      <c r="E202" s="8"/>
      <c r="F202" s="86"/>
      <c r="G202" s="86"/>
      <c r="H202" s="8"/>
      <c r="I202" s="8"/>
      <c r="J202" s="8"/>
      <c r="K202" s="8"/>
      <c r="L202" s="8"/>
      <c r="M202" s="8"/>
      <c r="N202" s="6"/>
      <c r="O202" s="35"/>
    </row>
    <row r="203" spans="1:15" ht="9.75">
      <c r="A203" s="72"/>
      <c r="B203" s="26" t="s">
        <v>332</v>
      </c>
      <c r="C203" s="19"/>
      <c r="D203" s="112"/>
      <c r="E203" s="75"/>
      <c r="F203" s="74"/>
      <c r="G203" s="89"/>
      <c r="H203" s="11"/>
      <c r="I203" s="71"/>
      <c r="J203" s="71"/>
      <c r="K203" s="71"/>
      <c r="L203" s="71"/>
      <c r="M203" s="71"/>
      <c r="N203" s="73"/>
      <c r="O203" s="35"/>
    </row>
    <row r="204" spans="1:15" ht="9.75">
      <c r="A204" s="72"/>
      <c r="B204" s="90" t="s">
        <v>333</v>
      </c>
      <c r="C204" s="21" t="s">
        <v>269</v>
      </c>
      <c r="D204" s="91">
        <v>11237.5</v>
      </c>
      <c r="E204" s="22">
        <f>D204/20.75</f>
        <v>541.566265060241</v>
      </c>
      <c r="F204" s="96">
        <v>0.5</v>
      </c>
      <c r="G204" s="82"/>
      <c r="H204" s="22">
        <f>E204*F204</f>
        <v>270.7831325301205</v>
      </c>
      <c r="I204" s="22">
        <f>H204*26.6/100</f>
        <v>72.02831325301206</v>
      </c>
      <c r="J204" s="22">
        <f>H204*107.6/100</f>
        <v>291.36265060240964</v>
      </c>
      <c r="K204" s="22"/>
      <c r="L204" s="22">
        <f>H204+I204+J204</f>
        <v>634.1740963855423</v>
      </c>
      <c r="M204" s="22">
        <f>L204*15/100</f>
        <v>95.12611445783133</v>
      </c>
      <c r="N204" s="81">
        <v>1077.06</v>
      </c>
      <c r="O204" s="35"/>
    </row>
    <row r="205" spans="1:15" ht="9.75">
      <c r="A205" s="72"/>
      <c r="B205" s="113" t="s">
        <v>334</v>
      </c>
      <c r="C205" s="19"/>
      <c r="D205" s="75"/>
      <c r="E205" s="71"/>
      <c r="F205" s="103"/>
      <c r="G205" s="101"/>
      <c r="H205" s="71"/>
      <c r="I205" s="71"/>
      <c r="J205" s="71"/>
      <c r="K205" s="71"/>
      <c r="L205" s="71"/>
      <c r="M205" s="71"/>
      <c r="N205" s="73"/>
      <c r="O205" s="35"/>
    </row>
    <row r="206" spans="1:15" ht="9.75">
      <c r="A206" s="72"/>
      <c r="B206" s="117" t="s">
        <v>270</v>
      </c>
      <c r="C206" s="21" t="s">
        <v>190</v>
      </c>
      <c r="D206" s="91">
        <v>11237.5</v>
      </c>
      <c r="E206" s="22">
        <f>D206/20.75</f>
        <v>541.566265060241</v>
      </c>
      <c r="F206" s="82"/>
      <c r="G206" s="82">
        <v>30</v>
      </c>
      <c r="H206" s="22">
        <f>E206/G206</f>
        <v>18.052208835341368</v>
      </c>
      <c r="I206" s="22">
        <f>H206*26.6/100</f>
        <v>4.801887550200804</v>
      </c>
      <c r="J206" s="22">
        <f>H206*107.6/100</f>
        <v>19.42417670682731</v>
      </c>
      <c r="K206" s="22"/>
      <c r="L206" s="22">
        <f>H206+I206+J206</f>
        <v>42.27827309236948</v>
      </c>
      <c r="M206" s="22">
        <f>L206*15/100</f>
        <v>6.341740963855423</v>
      </c>
      <c r="N206" s="81">
        <v>71.8</v>
      </c>
      <c r="O206" s="35"/>
    </row>
    <row r="207" spans="1:15" ht="9.75">
      <c r="A207" s="72"/>
      <c r="B207" s="5" t="s">
        <v>335</v>
      </c>
      <c r="C207" s="85" t="s">
        <v>216</v>
      </c>
      <c r="D207" s="91">
        <v>11237.5</v>
      </c>
      <c r="E207" s="8">
        <f>D207/20.75</f>
        <v>541.566265060241</v>
      </c>
      <c r="F207" s="86"/>
      <c r="G207" s="86">
        <v>40</v>
      </c>
      <c r="H207" s="8">
        <f>E207/G207</f>
        <v>13.539156626506024</v>
      </c>
      <c r="I207" s="8">
        <f>H207*26.6/100</f>
        <v>3.6014156626506026</v>
      </c>
      <c r="J207" s="8">
        <f>H207*107.6/100</f>
        <v>14.568132530120481</v>
      </c>
      <c r="K207" s="8"/>
      <c r="L207" s="8">
        <f>H207+I207+J207</f>
        <v>31.70870481927711</v>
      </c>
      <c r="M207" s="8">
        <f>L207*15/100</f>
        <v>4.756305722891566</v>
      </c>
      <c r="N207" s="6">
        <v>53.85</v>
      </c>
      <c r="O207" s="35"/>
    </row>
    <row r="208" spans="1:15" ht="9.75">
      <c r="A208" s="72"/>
      <c r="B208" s="155" t="s">
        <v>336</v>
      </c>
      <c r="C208" s="85"/>
      <c r="D208" s="91">
        <v>11237.5</v>
      </c>
      <c r="E208" s="8">
        <f>D208/20.75</f>
        <v>541.566265060241</v>
      </c>
      <c r="F208" s="86"/>
      <c r="G208" s="86">
        <v>50</v>
      </c>
      <c r="H208" s="8">
        <f>E208/G208</f>
        <v>10.83132530120482</v>
      </c>
      <c r="I208" s="8">
        <f>H208*26.6/100</f>
        <v>2.881132530120482</v>
      </c>
      <c r="J208" s="8">
        <f>H208*107.6/100</f>
        <v>11.654506024096385</v>
      </c>
      <c r="K208" s="8"/>
      <c r="L208" s="8">
        <f>H208+I208+J208</f>
        <v>25.366963855421687</v>
      </c>
      <c r="M208" s="8">
        <f>L208*15/100</f>
        <v>3.8050445783132534</v>
      </c>
      <c r="N208" s="6">
        <v>43.08</v>
      </c>
      <c r="O208" s="35"/>
    </row>
    <row r="209" spans="1:15" ht="9.75">
      <c r="A209" s="72"/>
      <c r="B209" s="113" t="s">
        <v>337</v>
      </c>
      <c r="C209" s="19"/>
      <c r="D209" s="71"/>
      <c r="E209" s="71"/>
      <c r="F209" s="74"/>
      <c r="G209" s="74"/>
      <c r="H209" s="71"/>
      <c r="I209" s="71"/>
      <c r="J209" s="71"/>
      <c r="K209" s="71"/>
      <c r="L209" s="71"/>
      <c r="M209" s="71"/>
      <c r="N209" s="73"/>
      <c r="O209" s="35"/>
    </row>
    <row r="210" spans="1:15" ht="9.75">
      <c r="A210" s="72"/>
      <c r="B210" s="117" t="s">
        <v>338</v>
      </c>
      <c r="C210" s="21" t="s">
        <v>268</v>
      </c>
      <c r="D210" s="91">
        <v>11237.5</v>
      </c>
      <c r="E210" s="22">
        <f>D210/20.75</f>
        <v>541.566265060241</v>
      </c>
      <c r="F210" s="82"/>
      <c r="G210" s="82">
        <v>100</v>
      </c>
      <c r="H210" s="22">
        <f>E210/G210</f>
        <v>5.41566265060241</v>
      </c>
      <c r="I210" s="22">
        <f>H210*26.6/100</f>
        <v>1.440566265060241</v>
      </c>
      <c r="J210" s="22">
        <f>H210*107.6/100</f>
        <v>5.8272530120481925</v>
      </c>
      <c r="K210" s="22"/>
      <c r="L210" s="22">
        <f>H210+I210+J210</f>
        <v>12.683481927710844</v>
      </c>
      <c r="M210" s="22">
        <f>L210*15/100</f>
        <v>1.9025222891566267</v>
      </c>
      <c r="N210" s="81">
        <v>21.54</v>
      </c>
      <c r="O210" s="35"/>
    </row>
    <row r="211" spans="1:15" ht="9.75">
      <c r="A211" s="80"/>
      <c r="B211" s="114" t="s">
        <v>339</v>
      </c>
      <c r="C211" s="21" t="s">
        <v>271</v>
      </c>
      <c r="D211" s="91">
        <v>11237.5</v>
      </c>
      <c r="E211" s="22">
        <f>D211/20.75</f>
        <v>541.566265060241</v>
      </c>
      <c r="F211" s="82"/>
      <c r="G211" s="82">
        <v>21</v>
      </c>
      <c r="H211" s="22">
        <f>E211/G211</f>
        <v>25.78886976477338</v>
      </c>
      <c r="I211" s="22">
        <f>H211*26.6/100</f>
        <v>6.85983935742972</v>
      </c>
      <c r="J211" s="22">
        <f>H211*107.6/100</f>
        <v>27.748823866896156</v>
      </c>
      <c r="K211" s="22"/>
      <c r="L211" s="22">
        <f>H211+I211+J211</f>
        <v>60.39753298909926</v>
      </c>
      <c r="M211" s="22">
        <f>L211*15/100</f>
        <v>9.059629948364888</v>
      </c>
      <c r="N211" s="81">
        <v>102.58</v>
      </c>
      <c r="O211" s="35"/>
    </row>
    <row r="212" spans="1:15" ht="7.5" customHeight="1">
      <c r="A212" s="85"/>
      <c r="B212" s="156"/>
      <c r="C212" s="85"/>
      <c r="D212" s="8"/>
      <c r="E212" s="8"/>
      <c r="F212" s="86"/>
      <c r="G212" s="86"/>
      <c r="H212" s="8"/>
      <c r="I212" s="8"/>
      <c r="J212" s="8"/>
      <c r="K212" s="8"/>
      <c r="L212" s="8"/>
      <c r="M212" s="8"/>
      <c r="N212" s="6"/>
      <c r="O212" s="35"/>
    </row>
    <row r="213" spans="1:15" ht="9.75">
      <c r="A213" s="19">
        <v>45</v>
      </c>
      <c r="B213" s="157" t="s">
        <v>340</v>
      </c>
      <c r="C213" s="19"/>
      <c r="D213" s="73"/>
      <c r="E213" s="115"/>
      <c r="F213" s="74"/>
      <c r="G213" s="74"/>
      <c r="H213" s="115"/>
      <c r="I213" s="115"/>
      <c r="J213" s="115"/>
      <c r="K213" s="115"/>
      <c r="L213" s="115"/>
      <c r="M213" s="115"/>
      <c r="N213" s="175"/>
      <c r="O213" s="35"/>
    </row>
    <row r="214" spans="1:15" ht="9.75">
      <c r="A214" s="21"/>
      <c r="B214" s="158" t="s">
        <v>272</v>
      </c>
      <c r="C214" s="21" t="s">
        <v>268</v>
      </c>
      <c r="D214" s="91">
        <v>11237.5</v>
      </c>
      <c r="E214" s="22">
        <f>D214/20.75</f>
        <v>541.566265060241</v>
      </c>
      <c r="F214" s="82"/>
      <c r="G214" s="82">
        <v>100</v>
      </c>
      <c r="H214" s="22">
        <f>E214/G214</f>
        <v>5.41566265060241</v>
      </c>
      <c r="I214" s="22">
        <f>H214*26.6/100</f>
        <v>1.440566265060241</v>
      </c>
      <c r="J214" s="22">
        <f>H214*107.6/100</f>
        <v>5.8272530120481925</v>
      </c>
      <c r="K214" s="22"/>
      <c r="L214" s="22">
        <f>H214+I214+J214</f>
        <v>12.683481927710844</v>
      </c>
      <c r="M214" s="22">
        <f>L214*15/100</f>
        <v>1.9025222891566267</v>
      </c>
      <c r="N214" s="81">
        <v>21.54</v>
      </c>
      <c r="O214" s="35"/>
    </row>
    <row r="215" spans="1:15" ht="8.25" customHeight="1">
      <c r="A215" s="85"/>
      <c r="B215" s="160"/>
      <c r="C215" s="85"/>
      <c r="D215" s="8"/>
      <c r="E215" s="8"/>
      <c r="F215" s="86"/>
      <c r="G215" s="86"/>
      <c r="H215" s="8"/>
      <c r="I215" s="8"/>
      <c r="J215" s="8"/>
      <c r="K215" s="8"/>
      <c r="L215" s="8"/>
      <c r="M215" s="8"/>
      <c r="N215" s="6"/>
      <c r="O215" s="35"/>
    </row>
    <row r="216" spans="1:15" ht="15.75" customHeight="1">
      <c r="A216" s="104"/>
      <c r="B216" s="161" t="s">
        <v>341</v>
      </c>
      <c r="C216" s="104"/>
      <c r="D216" s="65"/>
      <c r="E216" s="65"/>
      <c r="F216" s="69"/>
      <c r="G216" s="69"/>
      <c r="H216" s="65"/>
      <c r="I216" s="65"/>
      <c r="J216" s="65"/>
      <c r="K216" s="65"/>
      <c r="L216" s="65"/>
      <c r="M216" s="65"/>
      <c r="N216" s="68"/>
      <c r="O216" s="35"/>
    </row>
    <row r="217" spans="1:15" ht="6.75" customHeight="1">
      <c r="A217" s="21"/>
      <c r="B217" s="162"/>
      <c r="C217" s="21"/>
      <c r="D217" s="22"/>
      <c r="E217" s="22"/>
      <c r="F217" s="82"/>
      <c r="G217" s="82"/>
      <c r="H217" s="22"/>
      <c r="I217" s="163"/>
      <c r="J217" s="22"/>
      <c r="K217" s="22"/>
      <c r="L217" s="22"/>
      <c r="M217" s="22"/>
      <c r="N217" s="81"/>
      <c r="O217" s="31"/>
    </row>
    <row r="218" spans="1:15" ht="9.75">
      <c r="A218" s="19">
        <v>46</v>
      </c>
      <c r="B218" s="159" t="s">
        <v>273</v>
      </c>
      <c r="C218" s="19"/>
      <c r="D218" s="71"/>
      <c r="E218" s="71"/>
      <c r="F218" s="74"/>
      <c r="G218" s="74"/>
      <c r="H218" s="71"/>
      <c r="I218" s="71"/>
      <c r="J218" s="71"/>
      <c r="K218" s="71"/>
      <c r="L218" s="71"/>
      <c r="M218" s="71"/>
      <c r="N218" s="73"/>
      <c r="O218" s="35"/>
    </row>
    <row r="219" spans="1:15" ht="9.75">
      <c r="A219" s="19"/>
      <c r="B219" s="158" t="s">
        <v>342</v>
      </c>
      <c r="C219" s="21"/>
      <c r="D219" s="118"/>
      <c r="E219" s="22"/>
      <c r="F219" s="82"/>
      <c r="G219" s="82"/>
      <c r="H219" s="22"/>
      <c r="I219" s="22"/>
      <c r="J219" s="22"/>
      <c r="K219" s="22"/>
      <c r="L219" s="22"/>
      <c r="M219" s="22"/>
      <c r="N219" s="81"/>
      <c r="O219" s="35"/>
    </row>
    <row r="220" spans="1:15" ht="9.75">
      <c r="A220" s="19"/>
      <c r="B220" s="155" t="s">
        <v>343</v>
      </c>
      <c r="C220" s="21" t="s">
        <v>274</v>
      </c>
      <c r="D220" s="29"/>
      <c r="E220" s="8"/>
      <c r="F220" s="86"/>
      <c r="G220" s="86"/>
      <c r="H220" s="8"/>
      <c r="I220" s="8"/>
      <c r="J220" s="8"/>
      <c r="K220" s="8"/>
      <c r="L220" s="8"/>
      <c r="M220" s="8"/>
      <c r="N220" s="6">
        <v>861.65</v>
      </c>
      <c r="O220" s="35"/>
    </row>
    <row r="221" spans="1:15" s="33" customFormat="1" ht="9.75">
      <c r="A221" s="19"/>
      <c r="B221" s="155" t="s">
        <v>344</v>
      </c>
      <c r="C221" s="21" t="s">
        <v>274</v>
      </c>
      <c r="D221" s="71"/>
      <c r="E221" s="71"/>
      <c r="F221" s="74"/>
      <c r="G221" s="74"/>
      <c r="H221" s="71"/>
      <c r="I221" s="71"/>
      <c r="J221" s="71"/>
      <c r="K221" s="71"/>
      <c r="L221" s="71"/>
      <c r="M221" s="71"/>
      <c r="N221" s="6">
        <v>861.65</v>
      </c>
      <c r="O221" s="37"/>
    </row>
    <row r="222" spans="1:15" s="33" customFormat="1" ht="11.25" customHeight="1">
      <c r="A222" s="21">
        <v>47</v>
      </c>
      <c r="B222" s="23" t="s">
        <v>359</v>
      </c>
      <c r="C222" s="21"/>
      <c r="D222" s="91"/>
      <c r="E222" s="22"/>
      <c r="F222" s="82"/>
      <c r="G222" s="164"/>
      <c r="H222" s="22"/>
      <c r="I222" s="22"/>
      <c r="J222" s="22"/>
      <c r="K222" s="22"/>
      <c r="L222" s="22"/>
      <c r="M222" s="22"/>
      <c r="N222" s="6"/>
      <c r="O222" s="37"/>
    </row>
    <row r="223" spans="1:15" ht="9.75">
      <c r="A223" s="21"/>
      <c r="B223" s="5" t="s">
        <v>360</v>
      </c>
      <c r="C223" s="21" t="s">
        <v>361</v>
      </c>
      <c r="D223" s="91">
        <v>11237.5</v>
      </c>
      <c r="E223" s="22">
        <f aca="true" t="shared" si="0" ref="E223:E228">D223/20.75</f>
        <v>541.566265060241</v>
      </c>
      <c r="F223" s="82"/>
      <c r="G223" s="164">
        <v>37</v>
      </c>
      <c r="H223" s="22">
        <f aca="true" t="shared" si="1" ref="H223:H234">E223/G223</f>
        <v>14.636926082709216</v>
      </c>
      <c r="I223" s="22">
        <f aca="true" t="shared" si="2" ref="I223:I234">H223*26.6/100</f>
        <v>3.8934223380006516</v>
      </c>
      <c r="J223" s="22">
        <f aca="true" t="shared" si="3" ref="J223:J234">H223*107.6/100</f>
        <v>15.749332464995115</v>
      </c>
      <c r="K223" s="22"/>
      <c r="L223" s="22">
        <f aca="true" t="shared" si="4" ref="L223:L234">H223+I223+J223</f>
        <v>34.279680885704984</v>
      </c>
      <c r="M223" s="22">
        <f aca="true" t="shared" si="5" ref="M223:M234">L223*15/100</f>
        <v>5.141952132855747</v>
      </c>
      <c r="N223" s="81">
        <v>58.22</v>
      </c>
      <c r="O223" s="46"/>
    </row>
    <row r="224" spans="1:15" ht="9.75">
      <c r="A224" s="21"/>
      <c r="B224" s="5" t="s">
        <v>362</v>
      </c>
      <c r="C224" s="21" t="s">
        <v>363</v>
      </c>
      <c r="D224" s="91">
        <v>11237.5</v>
      </c>
      <c r="E224" s="22">
        <f t="shared" si="0"/>
        <v>541.566265060241</v>
      </c>
      <c r="F224" s="82"/>
      <c r="G224" s="164">
        <v>18</v>
      </c>
      <c r="H224" s="22">
        <f t="shared" si="1"/>
        <v>30.087014725568945</v>
      </c>
      <c r="I224" s="22">
        <f t="shared" si="2"/>
        <v>8.00314591700134</v>
      </c>
      <c r="J224" s="22">
        <f t="shared" si="3"/>
        <v>32.37362784471218</v>
      </c>
      <c r="K224" s="22"/>
      <c r="L224" s="22">
        <f t="shared" si="4"/>
        <v>70.46378848728247</v>
      </c>
      <c r="M224" s="22">
        <f t="shared" si="5"/>
        <v>10.56956827309237</v>
      </c>
      <c r="N224" s="81">
        <v>119.67</v>
      </c>
      <c r="O224" s="41"/>
    </row>
    <row r="225" spans="1:15" ht="9.75">
      <c r="A225" s="21"/>
      <c r="B225" s="5" t="s">
        <v>364</v>
      </c>
      <c r="C225" s="21" t="s">
        <v>365</v>
      </c>
      <c r="D225" s="91">
        <v>11237.5</v>
      </c>
      <c r="E225" s="22">
        <f t="shared" si="0"/>
        <v>541.566265060241</v>
      </c>
      <c r="F225" s="82"/>
      <c r="G225" s="164">
        <v>37</v>
      </c>
      <c r="H225" s="22">
        <f t="shared" si="1"/>
        <v>14.636926082709216</v>
      </c>
      <c r="I225" s="22">
        <f t="shared" si="2"/>
        <v>3.8934223380006516</v>
      </c>
      <c r="J225" s="22">
        <f t="shared" si="3"/>
        <v>15.749332464995115</v>
      </c>
      <c r="K225" s="22"/>
      <c r="L225" s="22">
        <f t="shared" si="4"/>
        <v>34.279680885704984</v>
      </c>
      <c r="M225" s="22">
        <f t="shared" si="5"/>
        <v>5.141952132855747</v>
      </c>
      <c r="N225" s="81">
        <v>58.22</v>
      </c>
      <c r="O225" s="31"/>
    </row>
    <row r="226" spans="1:15" ht="9.75">
      <c r="A226" s="21"/>
      <c r="B226" s="5" t="s">
        <v>366</v>
      </c>
      <c r="C226" s="21" t="s">
        <v>365</v>
      </c>
      <c r="D226" s="91">
        <v>11237.5</v>
      </c>
      <c r="E226" s="22">
        <f t="shared" si="0"/>
        <v>541.566265060241</v>
      </c>
      <c r="F226" s="82"/>
      <c r="G226" s="164">
        <v>18</v>
      </c>
      <c r="H226" s="22">
        <f t="shared" si="1"/>
        <v>30.087014725568945</v>
      </c>
      <c r="I226" s="22">
        <f t="shared" si="2"/>
        <v>8.00314591700134</v>
      </c>
      <c r="J226" s="22">
        <f t="shared" si="3"/>
        <v>32.37362784471218</v>
      </c>
      <c r="K226" s="22"/>
      <c r="L226" s="22">
        <f t="shared" si="4"/>
        <v>70.46378848728247</v>
      </c>
      <c r="M226" s="22">
        <f t="shared" si="5"/>
        <v>10.56956827309237</v>
      </c>
      <c r="N226" s="81">
        <v>119.67</v>
      </c>
      <c r="O226" s="31"/>
    </row>
    <row r="227" spans="1:14" ht="9.75">
      <c r="A227" s="21"/>
      <c r="B227" s="5" t="s">
        <v>367</v>
      </c>
      <c r="C227" s="21" t="s">
        <v>368</v>
      </c>
      <c r="D227" s="91">
        <v>11237.5</v>
      </c>
      <c r="E227" s="22">
        <f t="shared" si="0"/>
        <v>541.566265060241</v>
      </c>
      <c r="F227" s="82"/>
      <c r="G227" s="164">
        <v>37</v>
      </c>
      <c r="H227" s="22">
        <f t="shared" si="1"/>
        <v>14.636926082709216</v>
      </c>
      <c r="I227" s="22">
        <f t="shared" si="2"/>
        <v>3.8934223380006516</v>
      </c>
      <c r="J227" s="22">
        <f t="shared" si="3"/>
        <v>15.749332464995115</v>
      </c>
      <c r="K227" s="22"/>
      <c r="L227" s="22">
        <f t="shared" si="4"/>
        <v>34.279680885704984</v>
      </c>
      <c r="M227" s="22">
        <f t="shared" si="5"/>
        <v>5.141952132855747</v>
      </c>
      <c r="N227" s="81">
        <v>58.22</v>
      </c>
    </row>
    <row r="228" spans="1:14" ht="9.75">
      <c r="A228" s="21">
        <v>48</v>
      </c>
      <c r="B228" s="23" t="s">
        <v>369</v>
      </c>
      <c r="C228" s="21" t="s">
        <v>370</v>
      </c>
      <c r="D228" s="91">
        <v>11237.5</v>
      </c>
      <c r="E228" s="22">
        <f t="shared" si="0"/>
        <v>541.566265060241</v>
      </c>
      <c r="F228" s="82"/>
      <c r="G228" s="164">
        <v>18</v>
      </c>
      <c r="H228" s="22">
        <f t="shared" si="1"/>
        <v>30.087014725568945</v>
      </c>
      <c r="I228" s="22">
        <f t="shared" si="2"/>
        <v>8.00314591700134</v>
      </c>
      <c r="J228" s="22">
        <f t="shared" si="3"/>
        <v>32.37362784471218</v>
      </c>
      <c r="K228" s="22"/>
      <c r="L228" s="22">
        <f t="shared" si="4"/>
        <v>70.46378848728247</v>
      </c>
      <c r="M228" s="22">
        <f t="shared" si="5"/>
        <v>10.56956827309237</v>
      </c>
      <c r="N228" s="81">
        <v>119.67</v>
      </c>
    </row>
    <row r="229" spans="1:14" ht="9.75">
      <c r="A229" s="21">
        <v>49</v>
      </c>
      <c r="B229" s="23" t="s">
        <v>371</v>
      </c>
      <c r="C229" s="21" t="s">
        <v>372</v>
      </c>
      <c r="D229" s="91">
        <v>11237.5</v>
      </c>
      <c r="E229" s="22">
        <f aca="true" t="shared" si="6" ref="E229:E234">D229/20.75</f>
        <v>541.566265060241</v>
      </c>
      <c r="F229" s="82"/>
      <c r="G229" s="164">
        <v>12</v>
      </c>
      <c r="H229" s="22">
        <f t="shared" si="1"/>
        <v>45.130522088353416</v>
      </c>
      <c r="I229" s="22">
        <f t="shared" si="2"/>
        <v>12.004718875502011</v>
      </c>
      <c r="J229" s="22">
        <f t="shared" si="3"/>
        <v>48.56044176706827</v>
      </c>
      <c r="K229" s="22"/>
      <c r="L229" s="22">
        <f t="shared" si="4"/>
        <v>105.69568273092369</v>
      </c>
      <c r="M229" s="22">
        <f t="shared" si="5"/>
        <v>15.854352409638555</v>
      </c>
      <c r="N229" s="81">
        <v>179.51</v>
      </c>
    </row>
    <row r="230" spans="1:14" ht="9.75">
      <c r="A230" s="21">
        <v>50</v>
      </c>
      <c r="B230" s="23" t="s">
        <v>373</v>
      </c>
      <c r="C230" s="21"/>
      <c r="D230" s="91"/>
      <c r="E230" s="22"/>
      <c r="F230" s="82"/>
      <c r="G230" s="164"/>
      <c r="H230" s="22"/>
      <c r="I230" s="22"/>
      <c r="J230" s="22"/>
      <c r="K230" s="22"/>
      <c r="L230" s="22"/>
      <c r="M230" s="22"/>
      <c r="N230" s="81"/>
    </row>
    <row r="231" spans="1:14" ht="9.75">
      <c r="A231" s="85"/>
      <c r="B231" s="23" t="s">
        <v>374</v>
      </c>
      <c r="C231" s="85"/>
      <c r="D231" s="29"/>
      <c r="E231" s="22"/>
      <c r="F231" s="86"/>
      <c r="G231" s="86"/>
      <c r="H231" s="22"/>
      <c r="I231" s="22"/>
      <c r="J231" s="22"/>
      <c r="K231" s="8"/>
      <c r="L231" s="22"/>
      <c r="M231" s="22"/>
      <c r="N231" s="81"/>
    </row>
    <row r="232" spans="1:14" ht="9.75">
      <c r="A232" s="85"/>
      <c r="B232" s="5" t="s">
        <v>375</v>
      </c>
      <c r="C232" s="85" t="s">
        <v>190</v>
      </c>
      <c r="D232" s="29">
        <v>11237.5</v>
      </c>
      <c r="E232" s="22">
        <f t="shared" si="6"/>
        <v>541.566265060241</v>
      </c>
      <c r="F232" s="86"/>
      <c r="G232" s="86">
        <v>123</v>
      </c>
      <c r="H232" s="22">
        <f t="shared" si="1"/>
        <v>4.402977764717407</v>
      </c>
      <c r="I232" s="22">
        <f t="shared" si="2"/>
        <v>1.17119208541483</v>
      </c>
      <c r="J232" s="22">
        <f t="shared" si="3"/>
        <v>4.73760407483593</v>
      </c>
      <c r="K232" s="8"/>
      <c r="L232" s="22">
        <f t="shared" si="4"/>
        <v>10.311773924968167</v>
      </c>
      <c r="M232" s="22">
        <f t="shared" si="5"/>
        <v>1.5467660887452248</v>
      </c>
      <c r="N232" s="81">
        <v>17.51</v>
      </c>
    </row>
    <row r="233" spans="1:14" ht="9.75">
      <c r="A233" s="85">
        <v>51</v>
      </c>
      <c r="B233" s="23" t="s">
        <v>376</v>
      </c>
      <c r="C233" s="85"/>
      <c r="D233" s="29"/>
      <c r="E233" s="22"/>
      <c r="F233" s="86"/>
      <c r="G233" s="86"/>
      <c r="H233" s="22"/>
      <c r="I233" s="22"/>
      <c r="J233" s="22"/>
      <c r="K233" s="8"/>
      <c r="L233" s="22"/>
      <c r="M233" s="22"/>
      <c r="N233" s="81"/>
    </row>
    <row r="234" spans="1:14" ht="9.75">
      <c r="A234" s="85"/>
      <c r="B234" s="5" t="s">
        <v>377</v>
      </c>
      <c r="C234" s="85" t="s">
        <v>378</v>
      </c>
      <c r="D234" s="29">
        <v>11237.5</v>
      </c>
      <c r="E234" s="22">
        <f t="shared" si="6"/>
        <v>541.566265060241</v>
      </c>
      <c r="F234" s="86"/>
      <c r="G234" s="86">
        <v>12</v>
      </c>
      <c r="H234" s="22">
        <f t="shared" si="1"/>
        <v>45.130522088353416</v>
      </c>
      <c r="I234" s="22">
        <f t="shared" si="2"/>
        <v>12.004718875502011</v>
      </c>
      <c r="J234" s="22">
        <f t="shared" si="3"/>
        <v>48.56044176706827</v>
      </c>
      <c r="K234" s="8"/>
      <c r="L234" s="22">
        <f t="shared" si="4"/>
        <v>105.69568273092369</v>
      </c>
      <c r="M234" s="22">
        <f t="shared" si="5"/>
        <v>15.854352409638555</v>
      </c>
      <c r="N234" s="81">
        <v>179.51</v>
      </c>
    </row>
    <row r="235" spans="1:14" ht="9.75">
      <c r="A235" s="85"/>
      <c r="B235" s="5"/>
      <c r="C235" s="85"/>
      <c r="D235" s="29"/>
      <c r="E235" s="8"/>
      <c r="F235" s="86"/>
      <c r="G235" s="86"/>
      <c r="H235" s="8"/>
      <c r="I235" s="8"/>
      <c r="J235" s="8"/>
      <c r="K235" s="8"/>
      <c r="L235" s="8"/>
      <c r="M235" s="8"/>
      <c r="N235" s="6"/>
    </row>
    <row r="236" spans="1:14" ht="9.75">
      <c r="A236" s="85">
        <v>52</v>
      </c>
      <c r="B236" s="165" t="s">
        <v>275</v>
      </c>
      <c r="C236" s="19"/>
      <c r="D236" s="112"/>
      <c r="E236" s="71"/>
      <c r="F236" s="74"/>
      <c r="G236" s="74"/>
      <c r="H236" s="71"/>
      <c r="I236" s="71"/>
      <c r="J236" s="71"/>
      <c r="K236" s="71"/>
      <c r="L236" s="71"/>
      <c r="M236" s="71"/>
      <c r="N236" s="73"/>
    </row>
    <row r="237" spans="1:14" ht="9.75">
      <c r="A237" s="85"/>
      <c r="B237" s="165" t="s">
        <v>276</v>
      </c>
      <c r="C237" s="19"/>
      <c r="D237" s="112"/>
      <c r="E237" s="71"/>
      <c r="F237" s="74"/>
      <c r="G237" s="74"/>
      <c r="H237" s="71"/>
      <c r="I237" s="71"/>
      <c r="J237" s="71"/>
      <c r="K237" s="71"/>
      <c r="L237" s="71"/>
      <c r="M237" s="71"/>
      <c r="N237" s="73"/>
    </row>
    <row r="238" spans="1:14" ht="9.75">
      <c r="A238" s="85"/>
      <c r="B238" s="158" t="s">
        <v>277</v>
      </c>
      <c r="C238" s="21"/>
      <c r="D238" s="118"/>
      <c r="E238" s="22"/>
      <c r="F238" s="82"/>
      <c r="G238" s="82"/>
      <c r="H238" s="22"/>
      <c r="I238" s="22"/>
      <c r="J238" s="22"/>
      <c r="K238" s="22"/>
      <c r="L238" s="22"/>
      <c r="M238" s="22"/>
      <c r="N238" s="81"/>
    </row>
    <row r="239" spans="1:14" ht="9.75">
      <c r="A239" s="85"/>
      <c r="B239" s="160"/>
      <c r="C239" s="85"/>
      <c r="D239" s="29"/>
      <c r="E239" s="8"/>
      <c r="F239" s="86"/>
      <c r="G239" s="86"/>
      <c r="H239" s="8"/>
      <c r="I239" s="8"/>
      <c r="J239" s="8"/>
      <c r="K239" s="8"/>
      <c r="L239" s="8"/>
      <c r="M239" s="8"/>
      <c r="N239" s="6"/>
    </row>
    <row r="240" spans="1:14" ht="9.75">
      <c r="A240" s="85">
        <v>53</v>
      </c>
      <c r="B240" s="23" t="s">
        <v>345</v>
      </c>
      <c r="C240" s="8"/>
      <c r="D240" s="8"/>
      <c r="E240" s="8"/>
      <c r="F240" s="85"/>
      <c r="G240" s="85"/>
      <c r="H240" s="8"/>
      <c r="I240" s="8"/>
      <c r="J240" s="8"/>
      <c r="K240" s="8"/>
      <c r="L240" s="8"/>
      <c r="M240" s="8"/>
      <c r="N240" s="6"/>
    </row>
    <row r="241" spans="1:14" ht="9.75">
      <c r="A241" s="169"/>
      <c r="B241" s="26" t="s">
        <v>346</v>
      </c>
      <c r="C241" s="71"/>
      <c r="D241" s="71"/>
      <c r="E241" s="71"/>
      <c r="F241" s="19"/>
      <c r="G241" s="19"/>
      <c r="H241" s="71"/>
      <c r="I241" s="71"/>
      <c r="J241" s="71"/>
      <c r="K241" s="71"/>
      <c r="L241" s="71"/>
      <c r="M241" s="71"/>
      <c r="N241" s="73"/>
    </row>
    <row r="242" spans="1:14" ht="9.75" hidden="1">
      <c r="A242" s="85"/>
      <c r="B242" s="90" t="s">
        <v>347</v>
      </c>
      <c r="C242" s="22" t="s">
        <v>271</v>
      </c>
      <c r="D242" s="91">
        <v>11237.5</v>
      </c>
      <c r="E242" s="22">
        <f>D242/20.75</f>
        <v>541.566265060241</v>
      </c>
      <c r="F242" s="119">
        <v>0.007</v>
      </c>
      <c r="G242" s="21" t="s">
        <v>278</v>
      </c>
      <c r="H242" s="22">
        <f>E242*F242</f>
        <v>3.790963855421687</v>
      </c>
      <c r="I242" s="22">
        <f>H242*26.6/100</f>
        <v>1.0083963855421687</v>
      </c>
      <c r="J242" s="22">
        <f>H242*119.2/100</f>
        <v>4.518828915662651</v>
      </c>
      <c r="K242" s="22">
        <v>0.06</v>
      </c>
      <c r="L242" s="22">
        <f>H242+I242+J242+K242</f>
        <v>9.378189156626506</v>
      </c>
      <c r="M242" s="22">
        <f>L242*10/100</f>
        <v>0.9378189156626506</v>
      </c>
      <c r="N242" s="81">
        <v>16</v>
      </c>
    </row>
    <row r="243" spans="1:14" ht="9.75">
      <c r="A243" s="85"/>
      <c r="B243" s="90" t="s">
        <v>348</v>
      </c>
      <c r="C243" s="8" t="s">
        <v>202</v>
      </c>
      <c r="D243" s="91">
        <v>11237.5</v>
      </c>
      <c r="E243" s="8">
        <f>D243/20.75</f>
        <v>541.566265060241</v>
      </c>
      <c r="F243" s="166">
        <v>0.014</v>
      </c>
      <c r="G243" s="85" t="s">
        <v>279</v>
      </c>
      <c r="H243" s="8">
        <f>E243*F243</f>
        <v>7.581927710843374</v>
      </c>
      <c r="I243" s="8">
        <f>H243*26.6/100</f>
        <v>2.0167927710843374</v>
      </c>
      <c r="J243" s="8">
        <f>H243*119.2/100</f>
        <v>9.037657831325301</v>
      </c>
      <c r="K243" s="8">
        <v>0.06</v>
      </c>
      <c r="L243" s="8">
        <f>H243+I243+J243+K243</f>
        <v>18.69637831325301</v>
      </c>
      <c r="M243" s="8">
        <f>L243*10/100</f>
        <v>1.869637831325301</v>
      </c>
      <c r="N243" s="6">
        <v>31.94</v>
      </c>
    </row>
    <row r="244" spans="1:14" ht="9.75">
      <c r="A244" s="85"/>
      <c r="B244" s="26" t="s">
        <v>349</v>
      </c>
      <c r="C244" s="71"/>
      <c r="D244" s="91">
        <v>11237.5</v>
      </c>
      <c r="E244" s="71"/>
      <c r="F244" s="19"/>
      <c r="G244" s="19"/>
      <c r="H244" s="71"/>
      <c r="I244" s="71"/>
      <c r="J244" s="71"/>
      <c r="K244" s="71"/>
      <c r="L244" s="71"/>
      <c r="M244" s="71"/>
      <c r="N244" s="73"/>
    </row>
    <row r="245" spans="1:14" ht="9.75" hidden="1">
      <c r="A245" s="85"/>
      <c r="B245" s="90" t="s">
        <v>347</v>
      </c>
      <c r="C245" s="22" t="s">
        <v>271</v>
      </c>
      <c r="D245" s="91">
        <v>11237.5</v>
      </c>
      <c r="E245" s="22">
        <f>D245/20.75</f>
        <v>541.566265060241</v>
      </c>
      <c r="F245" s="119">
        <v>0.0074</v>
      </c>
      <c r="G245" s="21"/>
      <c r="H245" s="22">
        <f>E245*F245</f>
        <v>4.007590361445784</v>
      </c>
      <c r="I245" s="22">
        <f>H245*26.6/100</f>
        <v>1.0660190361445785</v>
      </c>
      <c r="J245" s="22">
        <f>H245*119.2/100</f>
        <v>4.777047710843374</v>
      </c>
      <c r="K245" s="22">
        <v>0.06</v>
      </c>
      <c r="L245" s="22">
        <f>(H245+I245+J245+K245)*160/100</f>
        <v>15.85705137349398</v>
      </c>
      <c r="M245" s="22">
        <f>L245*10/100</f>
        <v>1.5857051373493982</v>
      </c>
      <c r="N245" s="81">
        <v>26.51</v>
      </c>
    </row>
    <row r="246" spans="1:14" ht="9.75">
      <c r="A246" s="85"/>
      <c r="B246" s="90" t="s">
        <v>348</v>
      </c>
      <c r="C246" s="22" t="s">
        <v>202</v>
      </c>
      <c r="D246" s="91">
        <v>11237.5</v>
      </c>
      <c r="E246" s="22">
        <f>D246/20.75</f>
        <v>541.566265060241</v>
      </c>
      <c r="F246" s="119">
        <v>0.0144</v>
      </c>
      <c r="G246" s="21"/>
      <c r="H246" s="22">
        <f>E246*F246</f>
        <v>7.79855421686747</v>
      </c>
      <c r="I246" s="22">
        <f>H246*26.6/100</f>
        <v>2.074415421686747</v>
      </c>
      <c r="J246" s="22">
        <f>H246*119.2/100</f>
        <v>9.295876626506024</v>
      </c>
      <c r="K246" s="22">
        <v>0.06</v>
      </c>
      <c r="L246" s="22">
        <f>(H246+I246+J246+K246)*160/100</f>
        <v>30.76615402409638</v>
      </c>
      <c r="M246" s="22">
        <f>L246*10/100</f>
        <v>3.076615402409638</v>
      </c>
      <c r="N246" s="81">
        <v>51.53</v>
      </c>
    </row>
    <row r="247" spans="1:14" ht="9.75">
      <c r="A247" s="21"/>
      <c r="B247" s="90"/>
      <c r="C247" s="22"/>
      <c r="D247" s="118"/>
      <c r="E247" s="22"/>
      <c r="F247" s="119"/>
      <c r="G247" s="21"/>
      <c r="H247" s="22"/>
      <c r="I247" s="22"/>
      <c r="J247" s="22"/>
      <c r="K247" s="22"/>
      <c r="L247" s="22"/>
      <c r="M247" s="22"/>
      <c r="N247" s="81"/>
    </row>
    <row r="248" spans="1:14" ht="9.75">
      <c r="A248" s="116">
        <v>54</v>
      </c>
      <c r="B248" s="122" t="s">
        <v>280</v>
      </c>
      <c r="C248" s="21" t="s">
        <v>271</v>
      </c>
      <c r="D248" s="91">
        <v>11237.5</v>
      </c>
      <c r="E248" s="22">
        <f>D248/20.75</f>
        <v>541.566265060241</v>
      </c>
      <c r="F248" s="119">
        <v>0.06</v>
      </c>
      <c r="G248" s="21">
        <v>21</v>
      </c>
      <c r="H248" s="22">
        <f>E248*F248</f>
        <v>32.493975903614455</v>
      </c>
      <c r="I248" s="22">
        <f>H248*26.6/100</f>
        <v>8.643397590361445</v>
      </c>
      <c r="J248" s="22">
        <f>(H248+I248)*119.2/100</f>
        <v>49.035749204819275</v>
      </c>
      <c r="K248" s="22">
        <v>0.05</v>
      </c>
      <c r="L248" s="22">
        <f>H248+I248+J248+K248</f>
        <v>90.22312269879517</v>
      </c>
      <c r="M248" s="22">
        <f>L248*10/100</f>
        <v>9.022312269879517</v>
      </c>
      <c r="N248" s="81">
        <v>146.54</v>
      </c>
    </row>
  </sheetData>
  <sheetProtection/>
  <mergeCells count="2">
    <mergeCell ref="A7:N7"/>
    <mergeCell ref="B8:N8"/>
  </mergeCells>
  <printOptions/>
  <pageMargins left="0" right="0" top="0.984251968503937" bottom="0.5905511811023623" header="0.5118110236220472" footer="0.5118110236220472"/>
  <pageSetup fitToHeight="3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8"/>
  <sheetViews>
    <sheetView zoomScalePageLayoutView="0" workbookViewId="0" topLeftCell="C151">
      <selection activeCell="N161" sqref="N161"/>
    </sheetView>
  </sheetViews>
  <sheetFormatPr defaultColWidth="9.00390625" defaultRowHeight="12.75"/>
  <cols>
    <col min="1" max="1" width="3.50390625" style="47" customWidth="1"/>
    <col min="2" max="2" width="35.375" style="41" customWidth="1"/>
    <col min="3" max="3" width="11.875" style="47" customWidth="1"/>
    <col min="4" max="4" width="9.50390625" style="50" customWidth="1"/>
    <col min="5" max="5" width="9.00390625" style="51" customWidth="1"/>
    <col min="6" max="6" width="7.375" style="52" customWidth="1"/>
    <col min="7" max="7" width="7.50390625" style="52" customWidth="1"/>
    <col min="8" max="8" width="8.375" style="51" customWidth="1"/>
    <col min="9" max="9" width="8.625" style="51" customWidth="1"/>
    <col min="10" max="10" width="8.50390625" style="51" customWidth="1"/>
    <col min="11" max="11" width="7.50390625" style="51" customWidth="1"/>
    <col min="12" max="12" width="7.625" style="51" customWidth="1"/>
    <col min="13" max="13" width="7.50390625" style="51" customWidth="1"/>
    <col min="14" max="14" width="11.625" style="51" customWidth="1"/>
    <col min="15" max="15" width="2.50390625" style="51" customWidth="1"/>
    <col min="16" max="16" width="9.125" style="41" customWidth="1"/>
    <col min="17" max="17" width="9.125" style="33" customWidth="1"/>
    <col min="18" max="16384" width="9.125" style="41" customWidth="1"/>
  </cols>
  <sheetData>
    <row r="1" spans="1:15" s="33" customFormat="1" ht="9.75">
      <c r="A1" s="30"/>
      <c r="B1" s="53"/>
      <c r="C1" s="54"/>
      <c r="D1" s="55" t="s">
        <v>130</v>
      </c>
      <c r="E1" s="56"/>
      <c r="F1" s="57"/>
      <c r="G1" s="57"/>
      <c r="H1" s="56"/>
      <c r="I1" s="56"/>
      <c r="J1" s="56"/>
      <c r="K1" s="56"/>
      <c r="L1" s="56"/>
      <c r="M1" s="56"/>
      <c r="N1" s="56"/>
      <c r="O1" s="31"/>
    </row>
    <row r="2" spans="1:15" s="33" customFormat="1" ht="12.75" customHeight="1">
      <c r="A2" s="178" t="s">
        <v>382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31"/>
    </row>
    <row r="3" spans="1:15" s="33" customFormat="1" ht="9.75">
      <c r="A3" s="30"/>
      <c r="B3" s="179" t="s">
        <v>383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31"/>
    </row>
    <row r="4" spans="1:15" s="33" customFormat="1" ht="9.75">
      <c r="A4" s="34"/>
      <c r="B4" s="17" t="s">
        <v>131</v>
      </c>
      <c r="C4" s="60" t="s">
        <v>132</v>
      </c>
      <c r="D4" s="61" t="s">
        <v>133</v>
      </c>
      <c r="E4" s="62"/>
      <c r="F4" s="63"/>
      <c r="G4" s="63"/>
      <c r="H4" s="62"/>
      <c r="I4" s="64"/>
      <c r="J4" s="18" t="s">
        <v>134</v>
      </c>
      <c r="K4" s="18"/>
      <c r="L4" s="65" t="s">
        <v>135</v>
      </c>
      <c r="M4" s="65" t="s">
        <v>136</v>
      </c>
      <c r="N4" s="65"/>
      <c r="O4" s="35"/>
    </row>
    <row r="5" spans="1:15" s="33" customFormat="1" ht="9.75">
      <c r="A5" s="36"/>
      <c r="B5" s="66" t="s">
        <v>137</v>
      </c>
      <c r="C5" s="67" t="s">
        <v>138</v>
      </c>
      <c r="D5" s="68" t="s">
        <v>139</v>
      </c>
      <c r="E5" s="65" t="s">
        <v>140</v>
      </c>
      <c r="F5" s="69" t="s">
        <v>141</v>
      </c>
      <c r="G5" s="69" t="s">
        <v>142</v>
      </c>
      <c r="H5" s="65" t="s">
        <v>143</v>
      </c>
      <c r="I5" s="70" t="s">
        <v>144</v>
      </c>
      <c r="J5" s="20" t="s">
        <v>145</v>
      </c>
      <c r="K5" s="20" t="s">
        <v>146</v>
      </c>
      <c r="L5" s="71" t="s">
        <v>147</v>
      </c>
      <c r="M5" s="71" t="s">
        <v>148</v>
      </c>
      <c r="N5" s="71"/>
      <c r="O5" s="35"/>
    </row>
    <row r="6" spans="1:15" s="33" customFormat="1" ht="9.75">
      <c r="A6" s="36"/>
      <c r="B6" s="19"/>
      <c r="C6" s="72" t="s">
        <v>149</v>
      </c>
      <c r="D6" s="73" t="s">
        <v>150</v>
      </c>
      <c r="E6" s="71" t="s">
        <v>151</v>
      </c>
      <c r="F6" s="74" t="s">
        <v>152</v>
      </c>
      <c r="G6" s="74" t="s">
        <v>153</v>
      </c>
      <c r="H6" s="71" t="s">
        <v>154</v>
      </c>
      <c r="I6" s="75" t="s">
        <v>155</v>
      </c>
      <c r="J6" s="20" t="s">
        <v>156</v>
      </c>
      <c r="K6" s="20" t="s">
        <v>157</v>
      </c>
      <c r="L6" s="71" t="s">
        <v>158</v>
      </c>
      <c r="M6" s="71" t="s">
        <v>159</v>
      </c>
      <c r="N6" s="71" t="s">
        <v>160</v>
      </c>
      <c r="O6" s="35"/>
    </row>
    <row r="7" spans="1:15" s="33" customFormat="1" ht="9.75">
      <c r="A7" s="36"/>
      <c r="B7" s="19"/>
      <c r="C7" s="72"/>
      <c r="D7" s="73" t="s">
        <v>161</v>
      </c>
      <c r="E7" s="71" t="s">
        <v>162</v>
      </c>
      <c r="F7" s="74" t="s">
        <v>163</v>
      </c>
      <c r="G7" s="74" t="s">
        <v>164</v>
      </c>
      <c r="H7" s="71" t="s">
        <v>165</v>
      </c>
      <c r="I7" s="76"/>
      <c r="J7" s="77" t="s">
        <v>166</v>
      </c>
      <c r="K7" s="77" t="s">
        <v>167</v>
      </c>
      <c r="L7" s="71" t="s">
        <v>168</v>
      </c>
      <c r="M7" s="71"/>
      <c r="N7" s="71"/>
      <c r="O7" s="35"/>
    </row>
    <row r="8" spans="1:15" s="33" customFormat="1" ht="9.75">
      <c r="A8" s="36"/>
      <c r="B8" s="19"/>
      <c r="C8" s="72"/>
      <c r="D8" s="73" t="s">
        <v>169</v>
      </c>
      <c r="E8" s="71" t="s">
        <v>170</v>
      </c>
      <c r="F8" s="74" t="s">
        <v>171</v>
      </c>
      <c r="G8" s="74" t="s">
        <v>172</v>
      </c>
      <c r="H8" s="71" t="s">
        <v>173</v>
      </c>
      <c r="I8" s="76">
        <v>0.302</v>
      </c>
      <c r="J8" s="78">
        <v>1.076</v>
      </c>
      <c r="K8" s="78"/>
      <c r="L8" s="71" t="s">
        <v>174</v>
      </c>
      <c r="M8" s="79">
        <v>0.15</v>
      </c>
      <c r="N8" s="71"/>
      <c r="O8" s="35"/>
    </row>
    <row r="9" spans="1:15" s="33" customFormat="1" ht="9.75">
      <c r="A9" s="38"/>
      <c r="B9" s="21"/>
      <c r="C9" s="80"/>
      <c r="D9" s="81"/>
      <c r="E9" s="22"/>
      <c r="F9" s="82" t="s">
        <v>175</v>
      </c>
      <c r="G9" s="82" t="s">
        <v>175</v>
      </c>
      <c r="H9" s="22" t="s">
        <v>176</v>
      </c>
      <c r="I9" s="83"/>
      <c r="J9" s="22"/>
      <c r="K9" s="22"/>
      <c r="L9" s="22" t="s">
        <v>154</v>
      </c>
      <c r="M9" s="84"/>
      <c r="N9" s="22"/>
      <c r="O9" s="35"/>
    </row>
    <row r="10" spans="1:15" s="33" customFormat="1" ht="9.75">
      <c r="A10" s="40">
        <v>1</v>
      </c>
      <c r="B10" s="85">
        <v>2</v>
      </c>
      <c r="C10" s="85">
        <v>4</v>
      </c>
      <c r="D10" s="6">
        <v>5</v>
      </c>
      <c r="E10" s="6">
        <v>6</v>
      </c>
      <c r="F10" s="86">
        <v>7</v>
      </c>
      <c r="G10" s="86">
        <v>8</v>
      </c>
      <c r="H10" s="6">
        <v>9</v>
      </c>
      <c r="I10" s="87">
        <v>10</v>
      </c>
      <c r="J10" s="6">
        <v>11</v>
      </c>
      <c r="K10" s="6"/>
      <c r="L10" s="6">
        <v>12</v>
      </c>
      <c r="M10" s="6">
        <v>13</v>
      </c>
      <c r="N10" s="6">
        <v>14</v>
      </c>
      <c r="O10" s="35"/>
    </row>
    <row r="11" spans="1:15" s="33" customFormat="1" ht="9.75">
      <c r="A11" s="40"/>
      <c r="B11" s="85"/>
      <c r="C11" s="85"/>
      <c r="D11" s="6"/>
      <c r="E11" s="8" t="s">
        <v>381</v>
      </c>
      <c r="F11" s="86"/>
      <c r="G11" s="86"/>
      <c r="H11" s="8"/>
      <c r="I11" s="88" t="s">
        <v>380</v>
      </c>
      <c r="J11" s="8" t="s">
        <v>281</v>
      </c>
      <c r="K11" s="8"/>
      <c r="L11" s="8" t="s">
        <v>178</v>
      </c>
      <c r="M11" s="8" t="s">
        <v>179</v>
      </c>
      <c r="N11" s="8" t="s">
        <v>180</v>
      </c>
      <c r="O11" s="35"/>
    </row>
    <row r="12" spans="1:15" s="33" customFormat="1" ht="9.75">
      <c r="A12" s="37"/>
      <c r="B12" s="120" t="s">
        <v>282</v>
      </c>
      <c r="C12" s="19"/>
      <c r="D12" s="59"/>
      <c r="E12" s="75"/>
      <c r="F12" s="74"/>
      <c r="G12" s="89"/>
      <c r="H12" s="11"/>
      <c r="I12" s="75"/>
      <c r="J12" s="71"/>
      <c r="K12" s="71"/>
      <c r="L12" s="71"/>
      <c r="M12" s="71"/>
      <c r="N12" s="71"/>
      <c r="O12" s="35"/>
    </row>
    <row r="13" spans="1:15" s="33" customFormat="1" ht="9.75">
      <c r="A13" s="37"/>
      <c r="B13" s="120" t="s">
        <v>283</v>
      </c>
      <c r="C13" s="19"/>
      <c r="D13" s="59"/>
      <c r="E13" s="75"/>
      <c r="F13" s="74"/>
      <c r="G13" s="89"/>
      <c r="H13" s="11"/>
      <c r="I13" s="75"/>
      <c r="J13" s="71"/>
      <c r="K13" s="71"/>
      <c r="L13" s="71"/>
      <c r="M13" s="71"/>
      <c r="N13" s="71"/>
      <c r="O13" s="35"/>
    </row>
    <row r="14" spans="1:15" s="33" customFormat="1" ht="6" customHeight="1">
      <c r="A14" s="37"/>
      <c r="B14" s="120"/>
      <c r="C14" s="21"/>
      <c r="D14" s="81"/>
      <c r="E14" s="22"/>
      <c r="F14" s="82"/>
      <c r="G14" s="82"/>
      <c r="H14" s="22"/>
      <c r="I14" s="22"/>
      <c r="J14" s="22"/>
      <c r="K14" s="22"/>
      <c r="L14" s="22"/>
      <c r="M14" s="22"/>
      <c r="N14" s="22"/>
      <c r="O14" s="35"/>
    </row>
    <row r="15" spans="1:15" ht="9.75">
      <c r="A15" s="132">
        <v>1</v>
      </c>
      <c r="B15" s="134" t="s">
        <v>181</v>
      </c>
      <c r="C15" s="72"/>
      <c r="D15" s="135"/>
      <c r="E15" s="75"/>
      <c r="F15" s="101"/>
      <c r="G15" s="101"/>
      <c r="H15" s="75"/>
      <c r="I15" s="75"/>
      <c r="J15" s="75"/>
      <c r="K15" s="75"/>
      <c r="L15" s="75"/>
      <c r="M15" s="75"/>
      <c r="N15" s="65"/>
      <c r="O15" s="31"/>
    </row>
    <row r="16" spans="1:15" ht="9.75">
      <c r="A16" s="126"/>
      <c r="B16" s="122" t="s">
        <v>284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8"/>
      <c r="O16" s="35"/>
    </row>
    <row r="17" spans="1:15" ht="9.75">
      <c r="A17" s="37"/>
      <c r="B17" s="5" t="s">
        <v>287</v>
      </c>
      <c r="C17" s="21" t="s">
        <v>182</v>
      </c>
      <c r="D17" s="91">
        <v>16460</v>
      </c>
      <c r="E17" s="83">
        <f>D17/20.58</f>
        <v>799.8056365403305</v>
      </c>
      <c r="F17" s="82">
        <v>2</v>
      </c>
      <c r="G17" s="92"/>
      <c r="H17" s="91">
        <f>E17*F17</f>
        <v>1599.611273080661</v>
      </c>
      <c r="I17" s="83">
        <f>H17*30.2/100</f>
        <v>483.08260447035957</v>
      </c>
      <c r="J17" s="22">
        <f>H17*107.6/100</f>
        <v>1721.181729834791</v>
      </c>
      <c r="K17" s="22"/>
      <c r="L17" s="22">
        <f>H17+I17+J17</f>
        <v>3803.8756073858117</v>
      </c>
      <c r="M17" s="22">
        <f>L17*15/100</f>
        <v>570.5813411078718</v>
      </c>
      <c r="N17" s="22">
        <f>L17+M17</f>
        <v>4374.456948493684</v>
      </c>
      <c r="O17" s="35"/>
    </row>
    <row r="18" spans="1:15" ht="9.75">
      <c r="A18" s="37"/>
      <c r="B18" s="5" t="s">
        <v>288</v>
      </c>
      <c r="C18" s="21" t="s">
        <v>182</v>
      </c>
      <c r="D18" s="91">
        <v>16460</v>
      </c>
      <c r="E18" s="83">
        <f>D18/20.58</f>
        <v>799.8056365403305</v>
      </c>
      <c r="F18" s="82">
        <v>3</v>
      </c>
      <c r="G18" s="92"/>
      <c r="H18" s="91">
        <f>E18*F18</f>
        <v>2399.4169096209916</v>
      </c>
      <c r="I18" s="83">
        <f>H18*26.2/100</f>
        <v>628.6472303206998</v>
      </c>
      <c r="J18" s="22">
        <f>H18*107.6/100</f>
        <v>2581.7725947521867</v>
      </c>
      <c r="K18" s="22"/>
      <c r="L18" s="22">
        <f>H18+I18+J18</f>
        <v>5609.836734693878</v>
      </c>
      <c r="M18" s="22">
        <f>L18*15/100</f>
        <v>841.4755102040816</v>
      </c>
      <c r="N18" s="22">
        <f>L18+M18</f>
        <v>6451.312244897959</v>
      </c>
      <c r="O18" s="35"/>
    </row>
    <row r="19" spans="1:15" ht="9.75">
      <c r="A19" s="38"/>
      <c r="B19" s="5" t="s">
        <v>289</v>
      </c>
      <c r="C19" s="21" t="s">
        <v>182</v>
      </c>
      <c r="D19" s="91">
        <v>16460</v>
      </c>
      <c r="E19" s="83">
        <f>D19/20.58</f>
        <v>799.8056365403305</v>
      </c>
      <c r="F19" s="82">
        <v>4</v>
      </c>
      <c r="G19" s="92"/>
      <c r="H19" s="91">
        <f>E19*F19</f>
        <v>3199.222546161322</v>
      </c>
      <c r="I19" s="83">
        <f>H19*26.2/100</f>
        <v>838.1963070942663</v>
      </c>
      <c r="J19" s="22">
        <f>H19*107.6/100</f>
        <v>3442.363459669582</v>
      </c>
      <c r="K19" s="22"/>
      <c r="L19" s="22">
        <f>H19+I19+J19</f>
        <v>7479.78231292517</v>
      </c>
      <c r="M19" s="22">
        <f>L19*15/100</f>
        <v>1121.9673469387753</v>
      </c>
      <c r="N19" s="22">
        <f>L19+M19</f>
        <v>8601.749659863945</v>
      </c>
      <c r="O19" s="35"/>
    </row>
    <row r="20" spans="1:15" ht="7.5" customHeight="1">
      <c r="A20" s="38"/>
      <c r="B20" s="90"/>
      <c r="C20" s="21"/>
      <c r="D20" s="91"/>
      <c r="E20" s="83"/>
      <c r="F20" s="82"/>
      <c r="G20" s="92"/>
      <c r="H20" s="91"/>
      <c r="I20" s="83"/>
      <c r="J20" s="22"/>
      <c r="K20" s="22"/>
      <c r="L20" s="22"/>
      <c r="M20" s="22"/>
      <c r="N20" s="22"/>
      <c r="O20" s="35"/>
    </row>
    <row r="21" spans="1:15" ht="9.75">
      <c r="A21" s="37">
        <v>2</v>
      </c>
      <c r="B21" s="122" t="s">
        <v>285</v>
      </c>
      <c r="C21" s="21"/>
      <c r="D21" s="91"/>
      <c r="E21" s="83"/>
      <c r="F21" s="82"/>
      <c r="G21" s="92"/>
      <c r="H21" s="91"/>
      <c r="I21" s="83"/>
      <c r="J21" s="22"/>
      <c r="K21" s="22"/>
      <c r="L21" s="22"/>
      <c r="M21" s="22"/>
      <c r="N21" s="22"/>
      <c r="O21" s="35"/>
    </row>
    <row r="22" spans="1:15" ht="9.75">
      <c r="A22" s="125"/>
      <c r="B22" s="5" t="s">
        <v>287</v>
      </c>
      <c r="C22" s="21" t="s">
        <v>182</v>
      </c>
      <c r="D22" s="91">
        <v>16460</v>
      </c>
      <c r="E22" s="83">
        <f>D22/20.58</f>
        <v>799.8056365403305</v>
      </c>
      <c r="F22" s="82">
        <v>4</v>
      </c>
      <c r="G22" s="92"/>
      <c r="H22" s="91">
        <f>E22*F22</f>
        <v>3199.222546161322</v>
      </c>
      <c r="I22" s="83">
        <f>H22*26.2/100</f>
        <v>838.1963070942663</v>
      </c>
      <c r="J22" s="22">
        <f>H22*107.6/100</f>
        <v>3442.363459669582</v>
      </c>
      <c r="K22" s="22"/>
      <c r="L22" s="22">
        <f>H22+I22+J22</f>
        <v>7479.78231292517</v>
      </c>
      <c r="M22" s="22">
        <f>L22*15/100</f>
        <v>1121.9673469387753</v>
      </c>
      <c r="N22" s="22">
        <f>L22+M22</f>
        <v>8601.749659863945</v>
      </c>
      <c r="O22" s="35"/>
    </row>
    <row r="23" spans="1:15" ht="9.75">
      <c r="A23" s="126"/>
      <c r="B23" s="124" t="s">
        <v>288</v>
      </c>
      <c r="C23" s="21" t="s">
        <v>182</v>
      </c>
      <c r="D23" s="91">
        <v>16460</v>
      </c>
      <c r="E23" s="83">
        <f>D23/20.58</f>
        <v>799.8056365403305</v>
      </c>
      <c r="F23" s="82">
        <v>5</v>
      </c>
      <c r="G23" s="92"/>
      <c r="H23" s="91">
        <f>E23*F23</f>
        <v>3999.0281827016524</v>
      </c>
      <c r="I23" s="83">
        <f>H23*26.2/100</f>
        <v>1047.745383867833</v>
      </c>
      <c r="J23" s="22">
        <f>H23*107.6/100</f>
        <v>4302.954324586977</v>
      </c>
      <c r="K23" s="22"/>
      <c r="L23" s="22">
        <f>H23+I23+J23</f>
        <v>9349.727891156463</v>
      </c>
      <c r="M23" s="22">
        <f>L23*15/100</f>
        <v>1402.4591836734696</v>
      </c>
      <c r="N23" s="22">
        <f>L23+M23</f>
        <v>10752.187074829932</v>
      </c>
      <c r="O23" s="35"/>
    </row>
    <row r="24" spans="1:15" ht="9.75">
      <c r="A24" s="39"/>
      <c r="B24" s="90" t="s">
        <v>289</v>
      </c>
      <c r="C24" s="21" t="s">
        <v>182</v>
      </c>
      <c r="D24" s="91">
        <v>16460</v>
      </c>
      <c r="E24" s="83">
        <f>D24/20.58</f>
        <v>799.8056365403305</v>
      </c>
      <c r="F24" s="82">
        <v>6</v>
      </c>
      <c r="G24" s="92"/>
      <c r="H24" s="91">
        <f>E24*F24</f>
        <v>4798.833819241983</v>
      </c>
      <c r="I24" s="8">
        <f>H24*26.2/100</f>
        <v>1257.2944606413996</v>
      </c>
      <c r="J24" s="22">
        <f>H24*107.6/100</f>
        <v>5163.545189504373</v>
      </c>
      <c r="K24" s="22"/>
      <c r="L24" s="22">
        <f>H24+I24+J24</f>
        <v>11219.673469387755</v>
      </c>
      <c r="M24" s="22">
        <f>L24*15/100</f>
        <v>1682.9510204081632</v>
      </c>
      <c r="N24" s="22">
        <f>L24+M24</f>
        <v>12902.624489795919</v>
      </c>
      <c r="O24" s="35"/>
    </row>
    <row r="25" spans="1:15" ht="7.5" customHeight="1">
      <c r="A25" s="39"/>
      <c r="B25" s="90"/>
      <c r="C25" s="21"/>
      <c r="D25" s="111"/>
      <c r="E25" s="83"/>
      <c r="F25" s="82"/>
      <c r="G25" s="92"/>
      <c r="H25" s="91"/>
      <c r="I25" s="22"/>
      <c r="J25" s="22"/>
      <c r="K25" s="22"/>
      <c r="L25" s="22"/>
      <c r="M25" s="22"/>
      <c r="N25" s="22"/>
      <c r="O25" s="35"/>
    </row>
    <row r="26" spans="1:15" ht="9.75">
      <c r="A26" s="37">
        <v>3</v>
      </c>
      <c r="B26" s="121" t="s">
        <v>183</v>
      </c>
      <c r="C26" s="19"/>
      <c r="D26" s="59"/>
      <c r="E26" s="75"/>
      <c r="F26" s="74"/>
      <c r="G26" s="89"/>
      <c r="H26" s="11"/>
      <c r="I26" s="71"/>
      <c r="J26" s="71"/>
      <c r="K26" s="71"/>
      <c r="L26" s="71"/>
      <c r="M26" s="71"/>
      <c r="N26" s="71"/>
      <c r="O26" s="35"/>
    </row>
    <row r="27" spans="1:15" ht="9.75">
      <c r="A27" s="37"/>
      <c r="B27" s="122" t="s">
        <v>286</v>
      </c>
      <c r="C27" s="21"/>
      <c r="D27" s="81"/>
      <c r="E27" s="22"/>
      <c r="F27" s="82"/>
      <c r="G27" s="82"/>
      <c r="H27" s="22"/>
      <c r="I27" s="22"/>
      <c r="J27" s="22"/>
      <c r="K27" s="22"/>
      <c r="L27" s="22"/>
      <c r="M27" s="22"/>
      <c r="N27" s="22"/>
      <c r="O27" s="35"/>
    </row>
    <row r="28" spans="1:15" ht="9.75">
      <c r="A28" s="37"/>
      <c r="B28" s="26" t="s">
        <v>184</v>
      </c>
      <c r="C28" s="19" t="s">
        <v>185</v>
      </c>
      <c r="D28" s="91">
        <v>16460</v>
      </c>
      <c r="E28" s="83">
        <f>D28/20.58</f>
        <v>799.8056365403305</v>
      </c>
      <c r="F28" s="74">
        <v>4</v>
      </c>
      <c r="G28" s="89"/>
      <c r="H28" s="11">
        <f>E28*F28</f>
        <v>3199.222546161322</v>
      </c>
      <c r="I28" s="71">
        <f>H28*26.6/100</f>
        <v>850.9931972789117</v>
      </c>
      <c r="J28" s="71">
        <f>H28*107.6/100</f>
        <v>3442.363459669582</v>
      </c>
      <c r="K28" s="71"/>
      <c r="L28" s="71">
        <f>H28+I28+J28</f>
        <v>7492.579203109815</v>
      </c>
      <c r="M28" s="71">
        <f>L28*15/100</f>
        <v>1123.8868804664723</v>
      </c>
      <c r="N28" s="71">
        <f>L28+M28</f>
        <v>8616.466083576288</v>
      </c>
      <c r="O28" s="35"/>
    </row>
    <row r="29" spans="1:15" ht="9.75">
      <c r="A29" s="37"/>
      <c r="B29" s="26" t="s">
        <v>186</v>
      </c>
      <c r="C29" s="19" t="s">
        <v>185</v>
      </c>
      <c r="D29" s="91">
        <v>16460</v>
      </c>
      <c r="E29" s="83">
        <f>D29/20.58</f>
        <v>799.8056365403305</v>
      </c>
      <c r="F29" s="74">
        <v>5</v>
      </c>
      <c r="G29" s="89"/>
      <c r="H29" s="11">
        <f>E29*F29</f>
        <v>3999.0281827016524</v>
      </c>
      <c r="I29" s="71">
        <f>H29*26.6/100</f>
        <v>1063.7414965986397</v>
      </c>
      <c r="J29" s="71">
        <f>H29*107.6/100</f>
        <v>4302.954324586977</v>
      </c>
      <c r="K29" s="71"/>
      <c r="L29" s="71">
        <f>H29+I29+J29</f>
        <v>9365.72400388727</v>
      </c>
      <c r="M29" s="71">
        <f>L29*15/100</f>
        <v>1404.8586005830905</v>
      </c>
      <c r="N29" s="71">
        <f>L29+M29</f>
        <v>10770.58260447036</v>
      </c>
      <c r="O29" s="35"/>
    </row>
    <row r="30" spans="1:15" ht="9.75">
      <c r="A30" s="39"/>
      <c r="B30" s="90" t="s">
        <v>187</v>
      </c>
      <c r="C30" s="21" t="s">
        <v>185</v>
      </c>
      <c r="D30" s="91">
        <v>16460</v>
      </c>
      <c r="E30" s="83">
        <f>D30/20.58</f>
        <v>799.8056365403305</v>
      </c>
      <c r="F30" s="82">
        <v>2.5</v>
      </c>
      <c r="G30" s="92"/>
      <c r="H30" s="91">
        <f>E30*F30</f>
        <v>1999.5140913508262</v>
      </c>
      <c r="I30" s="22">
        <f>H30*26.6/100</f>
        <v>531.8707482993199</v>
      </c>
      <c r="J30" s="22">
        <f>H30*107.6/100</f>
        <v>2151.4771622934886</v>
      </c>
      <c r="K30" s="22"/>
      <c r="L30" s="22">
        <f>H30+I30+J30</f>
        <v>4682.862001943635</v>
      </c>
      <c r="M30" s="22">
        <f>L30*15/100</f>
        <v>702.4293002915452</v>
      </c>
      <c r="N30" s="22">
        <f>L30+M30</f>
        <v>5385.29130223518</v>
      </c>
      <c r="O30" s="35"/>
    </row>
    <row r="31" spans="1:15" ht="7.5" customHeight="1">
      <c r="A31" s="40"/>
      <c r="B31" s="5"/>
      <c r="C31" s="85"/>
      <c r="D31" s="8"/>
      <c r="E31" s="8"/>
      <c r="F31" s="86"/>
      <c r="G31" s="86"/>
      <c r="H31" s="8"/>
      <c r="I31" s="8"/>
      <c r="J31" s="8"/>
      <c r="K31" s="8"/>
      <c r="L31" s="8"/>
      <c r="M31" s="8"/>
      <c r="N31" s="8"/>
      <c r="O31" s="35"/>
    </row>
    <row r="32" spans="1:15" ht="9.75">
      <c r="A32" s="37">
        <v>4</v>
      </c>
      <c r="B32" s="121" t="s">
        <v>290</v>
      </c>
      <c r="C32" s="19"/>
      <c r="D32" s="93"/>
      <c r="E32" s="75"/>
      <c r="F32" s="74"/>
      <c r="G32" s="89"/>
      <c r="H32" s="11"/>
      <c r="I32" s="71"/>
      <c r="J32" s="71"/>
      <c r="K32" s="71"/>
      <c r="L32" s="71"/>
      <c r="M32" s="71"/>
      <c r="N32" s="71"/>
      <c r="O32" s="35"/>
    </row>
    <row r="33" spans="1:15" ht="9.75">
      <c r="A33" s="37"/>
      <c r="B33" s="122" t="s">
        <v>291</v>
      </c>
      <c r="C33" s="21"/>
      <c r="D33" s="118"/>
      <c r="E33" s="22"/>
      <c r="F33" s="82"/>
      <c r="G33" s="82"/>
      <c r="H33" s="22"/>
      <c r="I33" s="22"/>
      <c r="J33" s="22"/>
      <c r="K33" s="22"/>
      <c r="L33" s="22"/>
      <c r="M33" s="22"/>
      <c r="N33" s="22"/>
      <c r="O33" s="35"/>
    </row>
    <row r="34" spans="1:15" ht="9.75">
      <c r="A34" s="37"/>
      <c r="B34" s="26" t="s">
        <v>184</v>
      </c>
      <c r="C34" s="19" t="s">
        <v>188</v>
      </c>
      <c r="D34" s="91">
        <v>16460</v>
      </c>
      <c r="E34" s="83">
        <f>D34/20.58</f>
        <v>799.8056365403305</v>
      </c>
      <c r="F34" s="74"/>
      <c r="G34" s="89">
        <v>50</v>
      </c>
      <c r="H34" s="11">
        <f>E34/G34</f>
        <v>15.99611273080661</v>
      </c>
      <c r="I34" s="71">
        <f>H34*26.6/100</f>
        <v>4.254965986394558</v>
      </c>
      <c r="J34" s="71">
        <f>H34*107.6/100</f>
        <v>17.211817298347913</v>
      </c>
      <c r="K34" s="71"/>
      <c r="L34" s="71">
        <f>H34+I34+J34</f>
        <v>37.46289601554908</v>
      </c>
      <c r="M34" s="71">
        <f>L34*15/100</f>
        <v>5.619434402332362</v>
      </c>
      <c r="N34" s="71">
        <f>L34+M34</f>
        <v>43.08233041788144</v>
      </c>
      <c r="O34" s="35"/>
    </row>
    <row r="35" spans="1:15" ht="9.75">
      <c r="A35" s="37"/>
      <c r="B35" s="26" t="s">
        <v>186</v>
      </c>
      <c r="C35" s="19" t="s">
        <v>188</v>
      </c>
      <c r="D35" s="91">
        <v>16460</v>
      </c>
      <c r="E35" s="83">
        <f>D35/20.58</f>
        <v>799.8056365403305</v>
      </c>
      <c r="F35" s="74"/>
      <c r="G35" s="89">
        <v>45</v>
      </c>
      <c r="H35" s="11">
        <f>E35/G35</f>
        <v>17.773458589785122</v>
      </c>
      <c r="I35" s="71">
        <f>H35*26.6/100</f>
        <v>4.7277399848828425</v>
      </c>
      <c r="J35" s="71">
        <f>H35*107.6/100</f>
        <v>19.124241442608792</v>
      </c>
      <c r="K35" s="71"/>
      <c r="L35" s="71">
        <f>H35+I35+J35</f>
        <v>41.62544001727676</v>
      </c>
      <c r="M35" s="71">
        <f>L35*15/100</f>
        <v>6.2438160025915135</v>
      </c>
      <c r="N35" s="71">
        <f>L35+M35</f>
        <v>47.869256019868274</v>
      </c>
      <c r="O35" s="35"/>
    </row>
    <row r="36" spans="1:15" ht="9.75">
      <c r="A36" s="39"/>
      <c r="B36" s="90" t="s">
        <v>187</v>
      </c>
      <c r="C36" s="21" t="s">
        <v>182</v>
      </c>
      <c r="D36" s="91">
        <v>16460</v>
      </c>
      <c r="E36" s="83">
        <f>D36/20.58</f>
        <v>799.8056365403305</v>
      </c>
      <c r="F36" s="82"/>
      <c r="G36" s="92">
        <v>40</v>
      </c>
      <c r="H36" s="91">
        <f>E36/G36</f>
        <v>19.995140913508262</v>
      </c>
      <c r="I36" s="22">
        <f>H36*26.6/100</f>
        <v>5.318707482993197</v>
      </c>
      <c r="J36" s="22">
        <f>H36*107.6/100</f>
        <v>21.51477162293489</v>
      </c>
      <c r="K36" s="22"/>
      <c r="L36" s="22">
        <f>H36+I36+J36</f>
        <v>46.82862001943635</v>
      </c>
      <c r="M36" s="22">
        <f>L36*15/100</f>
        <v>7.024293002915453</v>
      </c>
      <c r="N36" s="22">
        <f>L36+M36</f>
        <v>53.8529130223518</v>
      </c>
      <c r="O36" s="35"/>
    </row>
    <row r="37" spans="1:15" ht="6.75" customHeight="1">
      <c r="A37" s="39"/>
      <c r="B37" s="90"/>
      <c r="C37" s="21"/>
      <c r="D37" s="22"/>
      <c r="E37" s="83"/>
      <c r="F37" s="82"/>
      <c r="G37" s="92"/>
      <c r="H37" s="91"/>
      <c r="I37" s="22"/>
      <c r="J37" s="22"/>
      <c r="K37" s="22"/>
      <c r="L37" s="22"/>
      <c r="M37" s="22"/>
      <c r="N37" s="22"/>
      <c r="O37" s="35"/>
    </row>
    <row r="38" spans="1:15" ht="9.75">
      <c r="A38" s="44">
        <v>5</v>
      </c>
      <c r="B38" s="23" t="s">
        <v>189</v>
      </c>
      <c r="C38" s="85" t="s">
        <v>190</v>
      </c>
      <c r="D38" s="91">
        <v>16460</v>
      </c>
      <c r="E38" s="83">
        <f>D38/20.58</f>
        <v>799.8056365403305</v>
      </c>
      <c r="F38" s="86"/>
      <c r="G38" s="95">
        <v>300</v>
      </c>
      <c r="H38" s="64">
        <f>E38/G38</f>
        <v>2.666018788467768</v>
      </c>
      <c r="I38" s="8">
        <f>H38*26.6/100</f>
        <v>0.7091609977324264</v>
      </c>
      <c r="J38" s="8">
        <f>H38*107.6/100</f>
        <v>2.8686362163913186</v>
      </c>
      <c r="K38" s="8"/>
      <c r="L38" s="8">
        <f>H38+I38+J38</f>
        <v>6.2438160025915135</v>
      </c>
      <c r="M38" s="8">
        <f>L38*15/100</f>
        <v>0.936572400388727</v>
      </c>
      <c r="N38" s="8">
        <f>L38+M38</f>
        <v>7.18038840298024</v>
      </c>
      <c r="O38" s="35"/>
    </row>
    <row r="39" spans="1:15" ht="8.25" customHeight="1">
      <c r="A39" s="40"/>
      <c r="B39" s="23"/>
      <c r="C39" s="85"/>
      <c r="D39" s="8"/>
      <c r="E39" s="8"/>
      <c r="F39" s="86"/>
      <c r="G39" s="86"/>
      <c r="H39" s="8"/>
      <c r="I39" s="8"/>
      <c r="J39" s="8"/>
      <c r="K39" s="8"/>
      <c r="L39" s="8"/>
      <c r="M39" s="8"/>
      <c r="N39" s="8"/>
      <c r="O39" s="35"/>
    </row>
    <row r="40" spans="1:15" ht="9.75">
      <c r="A40" s="37">
        <v>6</v>
      </c>
      <c r="B40" s="121" t="s">
        <v>191</v>
      </c>
      <c r="C40" s="136"/>
      <c r="D40" s="11"/>
      <c r="E40" s="75"/>
      <c r="F40" s="74"/>
      <c r="G40" s="89"/>
      <c r="H40" s="11"/>
      <c r="I40" s="71"/>
      <c r="J40" s="71"/>
      <c r="K40" s="71"/>
      <c r="L40" s="71"/>
      <c r="M40" s="71"/>
      <c r="N40" s="71"/>
      <c r="O40" s="35"/>
    </row>
    <row r="41" spans="1:15" ht="9.75">
      <c r="A41" s="39"/>
      <c r="B41" s="122" t="s">
        <v>192</v>
      </c>
      <c r="C41" s="21" t="s">
        <v>292</v>
      </c>
      <c r="D41" s="91">
        <v>16460</v>
      </c>
      <c r="E41" s="83">
        <f>D41/20.58</f>
        <v>799.8056365403305</v>
      </c>
      <c r="F41" s="96">
        <v>0.33</v>
      </c>
      <c r="G41" s="92"/>
      <c r="H41" s="91">
        <f>E41*F41</f>
        <v>263.93586005830906</v>
      </c>
      <c r="I41" s="22">
        <f>H41*26.6/100</f>
        <v>70.20693877551021</v>
      </c>
      <c r="J41" s="22">
        <f>H41*107.6/100</f>
        <v>283.9949854227405</v>
      </c>
      <c r="K41" s="22"/>
      <c r="L41" s="22">
        <f>H41+I41+J41</f>
        <v>618.1377842565598</v>
      </c>
      <c r="M41" s="22">
        <f>L41*15/100</f>
        <v>92.72066763848397</v>
      </c>
      <c r="N41" s="22">
        <f>L41+M41</f>
        <v>710.8584518950438</v>
      </c>
      <c r="O41" s="35"/>
    </row>
    <row r="42" spans="1:15" ht="7.5" customHeight="1">
      <c r="A42" s="40"/>
      <c r="B42" s="23"/>
      <c r="C42" s="85"/>
      <c r="D42" s="8"/>
      <c r="E42" s="8"/>
      <c r="F42" s="102"/>
      <c r="G42" s="86"/>
      <c r="H42" s="8"/>
      <c r="I42" s="8"/>
      <c r="J42" s="8"/>
      <c r="K42" s="8"/>
      <c r="L42" s="8"/>
      <c r="M42" s="8"/>
      <c r="N42" s="8"/>
      <c r="O42" s="35"/>
    </row>
    <row r="43" spans="1:15" ht="9.75">
      <c r="A43" s="37">
        <v>7</v>
      </c>
      <c r="B43" s="121" t="s">
        <v>193</v>
      </c>
      <c r="C43" s="19"/>
      <c r="D43" s="11"/>
      <c r="E43" s="75"/>
      <c r="F43" s="74"/>
      <c r="G43" s="89"/>
      <c r="H43" s="11"/>
      <c r="I43" s="71"/>
      <c r="J43" s="71"/>
      <c r="K43" s="71"/>
      <c r="L43" s="71"/>
      <c r="M43" s="71"/>
      <c r="N43" s="71"/>
      <c r="O43" s="35"/>
    </row>
    <row r="44" spans="1:15" ht="9.75">
      <c r="A44" s="37"/>
      <c r="B44" s="122" t="s">
        <v>293</v>
      </c>
      <c r="C44" s="21"/>
      <c r="D44" s="22"/>
      <c r="E44" s="22"/>
      <c r="F44" s="82"/>
      <c r="G44" s="82"/>
      <c r="H44" s="22"/>
      <c r="I44" s="22"/>
      <c r="J44" s="22"/>
      <c r="K44" s="22"/>
      <c r="L44" s="22"/>
      <c r="M44" s="22"/>
      <c r="N44" s="22"/>
      <c r="O44" s="35"/>
    </row>
    <row r="45" spans="1:15" ht="9.75">
      <c r="A45" s="37"/>
      <c r="B45" s="26" t="s">
        <v>194</v>
      </c>
      <c r="C45" s="72" t="s">
        <v>195</v>
      </c>
      <c r="D45" s="91">
        <v>16460</v>
      </c>
      <c r="E45" s="83">
        <f>D45/20.58</f>
        <v>799.8056365403305</v>
      </c>
      <c r="F45" s="74"/>
      <c r="G45" s="89">
        <v>700</v>
      </c>
      <c r="H45" s="11">
        <f>E45/G45</f>
        <v>1.1425794807719007</v>
      </c>
      <c r="I45" s="71">
        <f>H45*26.6/100</f>
        <v>0.30392614188532563</v>
      </c>
      <c r="J45" s="71">
        <f>H45*107.6/100</f>
        <v>1.229415521310565</v>
      </c>
      <c r="K45" s="71"/>
      <c r="L45" s="71">
        <f>H45+I45+J45</f>
        <v>2.6759211439677912</v>
      </c>
      <c r="M45" s="71">
        <f>L45*15/100</f>
        <v>0.4013881715951687</v>
      </c>
      <c r="N45" s="71">
        <f>L45+M45</f>
        <v>3.07730931556296</v>
      </c>
      <c r="O45" s="35"/>
    </row>
    <row r="46" spans="1:15" ht="9.75">
      <c r="A46" s="37"/>
      <c r="B46" s="26" t="s">
        <v>196</v>
      </c>
      <c r="C46" s="19" t="s">
        <v>195</v>
      </c>
      <c r="D46" s="91">
        <v>16460</v>
      </c>
      <c r="E46" s="83">
        <f>D46/20.58</f>
        <v>799.8056365403305</v>
      </c>
      <c r="F46" s="74"/>
      <c r="G46" s="89">
        <v>300</v>
      </c>
      <c r="H46" s="11">
        <f>E46/G46</f>
        <v>2.666018788467768</v>
      </c>
      <c r="I46" s="71">
        <f>H46*26.6/100</f>
        <v>0.7091609977324264</v>
      </c>
      <c r="J46" s="71">
        <f>H46*107.6/100</f>
        <v>2.8686362163913186</v>
      </c>
      <c r="K46" s="71"/>
      <c r="L46" s="71">
        <f>H46+I46+J46</f>
        <v>6.2438160025915135</v>
      </c>
      <c r="M46" s="71">
        <f>L46*15/100</f>
        <v>0.936572400388727</v>
      </c>
      <c r="N46" s="71">
        <f>L46+M46</f>
        <v>7.18038840298024</v>
      </c>
      <c r="O46" s="35"/>
    </row>
    <row r="47" spans="1:15" ht="9.75">
      <c r="A47" s="39"/>
      <c r="B47" s="90" t="s">
        <v>197</v>
      </c>
      <c r="C47" s="21"/>
      <c r="D47" s="97"/>
      <c r="E47" s="83"/>
      <c r="F47" s="82"/>
      <c r="G47" s="92"/>
      <c r="H47" s="91"/>
      <c r="I47" s="22"/>
      <c r="J47" s="22"/>
      <c r="K47" s="22"/>
      <c r="L47" s="22"/>
      <c r="M47" s="22"/>
      <c r="N47" s="22"/>
      <c r="O47" s="35"/>
    </row>
    <row r="48" spans="1:15" ht="13.5" customHeight="1">
      <c r="A48" s="40"/>
      <c r="B48" s="5"/>
      <c r="C48" s="85"/>
      <c r="D48" s="6"/>
      <c r="E48" s="8"/>
      <c r="F48" s="86"/>
      <c r="G48" s="86"/>
      <c r="H48" s="8"/>
      <c r="I48" s="8"/>
      <c r="J48" s="8"/>
      <c r="K48" s="8"/>
      <c r="L48" s="8"/>
      <c r="M48" s="8"/>
      <c r="N48" s="8"/>
      <c r="O48" s="35"/>
    </row>
    <row r="49" spans="1:15" ht="9.75">
      <c r="A49" s="37">
        <v>8</v>
      </c>
      <c r="B49" s="121" t="s">
        <v>198</v>
      </c>
      <c r="C49" s="19"/>
      <c r="D49" s="59"/>
      <c r="E49" s="75"/>
      <c r="F49" s="74"/>
      <c r="G49" s="89"/>
      <c r="H49" s="11"/>
      <c r="I49" s="71"/>
      <c r="J49" s="71"/>
      <c r="K49" s="71"/>
      <c r="L49" s="71"/>
      <c r="M49" s="71"/>
      <c r="N49" s="71"/>
      <c r="O49" s="35"/>
    </row>
    <row r="50" spans="1:15" ht="9.75">
      <c r="A50" s="37"/>
      <c r="B50" s="122" t="s">
        <v>199</v>
      </c>
      <c r="C50" s="21"/>
      <c r="D50" s="81"/>
      <c r="E50" s="22"/>
      <c r="F50" s="82"/>
      <c r="G50" s="82"/>
      <c r="H50" s="22"/>
      <c r="I50" s="22"/>
      <c r="J50" s="22"/>
      <c r="K50" s="22"/>
      <c r="L50" s="22"/>
      <c r="M50" s="22"/>
      <c r="N50" s="22"/>
      <c r="O50" s="35"/>
    </row>
    <row r="51" spans="1:15" ht="9.75">
      <c r="A51" s="37"/>
      <c r="B51" s="26" t="s">
        <v>295</v>
      </c>
      <c r="C51" s="19"/>
      <c r="D51" s="59"/>
      <c r="E51" s="75"/>
      <c r="F51" s="74"/>
      <c r="G51" s="89"/>
      <c r="H51" s="11"/>
      <c r="I51" s="71"/>
      <c r="J51" s="71"/>
      <c r="K51" s="71"/>
      <c r="L51" s="71"/>
      <c r="M51" s="71"/>
      <c r="N51" s="71"/>
      <c r="O51" s="35"/>
    </row>
    <row r="52" spans="1:15" ht="9.75">
      <c r="A52" s="37"/>
      <c r="B52" s="26" t="s">
        <v>294</v>
      </c>
      <c r="C52" s="19"/>
      <c r="D52" s="59"/>
      <c r="E52" s="75"/>
      <c r="F52" s="74"/>
      <c r="G52" s="89"/>
      <c r="H52" s="11"/>
      <c r="I52" s="71"/>
      <c r="J52" s="71"/>
      <c r="K52" s="71"/>
      <c r="L52" s="71"/>
      <c r="M52" s="71"/>
      <c r="N52" s="71"/>
      <c r="O52" s="35"/>
    </row>
    <row r="53" spans="1:15" ht="9.75">
      <c r="A53" s="37"/>
      <c r="B53" s="26" t="s">
        <v>297</v>
      </c>
      <c r="C53" s="19"/>
      <c r="D53" s="59"/>
      <c r="E53" s="75"/>
      <c r="F53" s="74"/>
      <c r="G53" s="89"/>
      <c r="H53" s="11"/>
      <c r="I53" s="71"/>
      <c r="J53" s="71"/>
      <c r="K53" s="71"/>
      <c r="L53" s="71"/>
      <c r="M53" s="71"/>
      <c r="N53" s="71"/>
      <c r="O53" s="35"/>
    </row>
    <row r="54" spans="1:15" ht="9.75">
      <c r="A54" s="37"/>
      <c r="B54" s="108" t="s">
        <v>200</v>
      </c>
      <c r="C54" s="98" t="s">
        <v>190</v>
      </c>
      <c r="D54" s="91">
        <v>16460</v>
      </c>
      <c r="E54" s="83">
        <f>D54/20.58</f>
        <v>799.8056365403305</v>
      </c>
      <c r="F54" s="74"/>
      <c r="G54" s="89">
        <v>45</v>
      </c>
      <c r="H54" s="11">
        <f>E54/G54</f>
        <v>17.773458589785122</v>
      </c>
      <c r="I54" s="71">
        <f>H54*26.6/100</f>
        <v>4.7277399848828425</v>
      </c>
      <c r="J54" s="71">
        <f>H54*107.6/100</f>
        <v>19.124241442608792</v>
      </c>
      <c r="K54" s="71"/>
      <c r="L54" s="71">
        <f>H54+I54+J54</f>
        <v>41.62544001727676</v>
      </c>
      <c r="M54" s="71">
        <f>L54*15/100</f>
        <v>6.2438160025915135</v>
      </c>
      <c r="N54" s="71">
        <f>L54+M54</f>
        <v>47.869256019868274</v>
      </c>
      <c r="O54" s="35"/>
    </row>
    <row r="55" spans="1:15" ht="9.75">
      <c r="A55" s="37"/>
      <c r="B55" s="108" t="s">
        <v>253</v>
      </c>
      <c r="C55" s="98" t="s">
        <v>190</v>
      </c>
      <c r="D55" s="91">
        <v>16460</v>
      </c>
      <c r="E55" s="83">
        <f>D55/20.58</f>
        <v>799.8056365403305</v>
      </c>
      <c r="F55" s="74"/>
      <c r="G55" s="89">
        <v>30</v>
      </c>
      <c r="H55" s="11">
        <f>E55/G55</f>
        <v>26.660187884677683</v>
      </c>
      <c r="I55" s="71">
        <f>H55*26.6/100</f>
        <v>7.091609977324264</v>
      </c>
      <c r="J55" s="71">
        <f>H55*107.6/100</f>
        <v>28.686362163913188</v>
      </c>
      <c r="K55" s="71"/>
      <c r="L55" s="71">
        <f>H55+I55+J55</f>
        <v>62.43816002591514</v>
      </c>
      <c r="M55" s="71">
        <f>L55*15/100</f>
        <v>9.365724003887271</v>
      </c>
      <c r="N55" s="71">
        <f>L55+M55</f>
        <v>71.8038840298024</v>
      </c>
      <c r="O55" s="35"/>
    </row>
    <row r="56" spans="1:15" ht="9.75">
      <c r="A56" s="37"/>
      <c r="B56" s="108" t="s">
        <v>254</v>
      </c>
      <c r="C56" s="98" t="s">
        <v>190</v>
      </c>
      <c r="D56" s="91">
        <v>16460</v>
      </c>
      <c r="E56" s="83">
        <f>D56/20.58</f>
        <v>799.8056365403305</v>
      </c>
      <c r="F56" s="74"/>
      <c r="G56" s="89">
        <v>20</v>
      </c>
      <c r="H56" s="11">
        <f>E56/G56</f>
        <v>39.990281827016524</v>
      </c>
      <c r="I56" s="71">
        <f>H56*26.6/100</f>
        <v>10.637414965986395</v>
      </c>
      <c r="J56" s="71">
        <f>H56*107.6/100</f>
        <v>43.02954324586978</v>
      </c>
      <c r="K56" s="71"/>
      <c r="L56" s="71">
        <f>H56+I56+J56</f>
        <v>93.6572400388727</v>
      </c>
      <c r="M56" s="71">
        <f>L56*15/100</f>
        <v>14.048586005830906</v>
      </c>
      <c r="N56" s="71">
        <f>L56+M56</f>
        <v>107.7058260447036</v>
      </c>
      <c r="O56" s="35"/>
    </row>
    <row r="57" spans="1:15" ht="9.75">
      <c r="A57" s="37"/>
      <c r="B57" s="26" t="s">
        <v>296</v>
      </c>
      <c r="C57" s="19" t="s">
        <v>190</v>
      </c>
      <c r="D57" s="91">
        <v>16460</v>
      </c>
      <c r="E57" s="83">
        <f>D57/20.58</f>
        <v>799.8056365403305</v>
      </c>
      <c r="F57" s="74"/>
      <c r="G57" s="89">
        <v>80</v>
      </c>
      <c r="H57" s="11">
        <f>E57/G57</f>
        <v>9.997570456754131</v>
      </c>
      <c r="I57" s="71">
        <f>H57*26.6/100</f>
        <v>2.6593537414965986</v>
      </c>
      <c r="J57" s="71">
        <f>H57*107.6/100</f>
        <v>10.757385811467445</v>
      </c>
      <c r="K57" s="71"/>
      <c r="L57" s="71">
        <f>H57+I57+J57</f>
        <v>23.414310009718175</v>
      </c>
      <c r="M57" s="71">
        <f>L57*15/100</f>
        <v>3.5121465014577264</v>
      </c>
      <c r="N57" s="71">
        <f>L57+M57</f>
        <v>26.9264565111759</v>
      </c>
      <c r="O57" s="35"/>
    </row>
    <row r="58" spans="1:15" ht="9.75">
      <c r="A58" s="37"/>
      <c r="B58" s="26" t="s">
        <v>298</v>
      </c>
      <c r="C58" s="19"/>
      <c r="D58" s="91"/>
      <c r="E58" s="75"/>
      <c r="F58" s="74"/>
      <c r="G58" s="89"/>
      <c r="H58" s="11"/>
      <c r="I58" s="71"/>
      <c r="J58" s="71"/>
      <c r="K58" s="71"/>
      <c r="L58" s="71"/>
      <c r="M58" s="71"/>
      <c r="N58" s="71"/>
      <c r="O58" s="35"/>
    </row>
    <row r="59" spans="1:15" ht="9.75">
      <c r="A59" s="37"/>
      <c r="B59" s="26" t="s">
        <v>299</v>
      </c>
      <c r="C59" s="19"/>
      <c r="D59" s="91"/>
      <c r="E59" s="75"/>
      <c r="F59" s="74"/>
      <c r="G59" s="89"/>
      <c r="H59" s="11"/>
      <c r="I59" s="71"/>
      <c r="J59" s="71"/>
      <c r="K59" s="71"/>
      <c r="L59" s="71"/>
      <c r="M59" s="71"/>
      <c r="N59" s="71"/>
      <c r="O59" s="35"/>
    </row>
    <row r="60" spans="1:15" ht="9.75">
      <c r="A60" s="72"/>
      <c r="B60" s="108" t="s">
        <v>200</v>
      </c>
      <c r="C60" s="98" t="s">
        <v>190</v>
      </c>
      <c r="D60" s="91">
        <v>16460</v>
      </c>
      <c r="E60" s="83">
        <f>D60/20.58</f>
        <v>799.8056365403305</v>
      </c>
      <c r="F60" s="74"/>
      <c r="G60" s="89">
        <v>30</v>
      </c>
      <c r="H60" s="11">
        <f>E60/G60</f>
        <v>26.660187884677683</v>
      </c>
      <c r="I60" s="71">
        <f>H60*26.6/100</f>
        <v>7.091609977324264</v>
      </c>
      <c r="J60" s="71">
        <f>H60*107.6/100</f>
        <v>28.686362163913188</v>
      </c>
      <c r="K60" s="71"/>
      <c r="L60" s="71">
        <f>H60+I60+J60</f>
        <v>62.43816002591514</v>
      </c>
      <c r="M60" s="71">
        <f>L60*15/100</f>
        <v>9.365724003887271</v>
      </c>
      <c r="N60" s="71">
        <f>L60+M60</f>
        <v>71.8038840298024</v>
      </c>
      <c r="O60" s="35"/>
    </row>
    <row r="61" spans="1:15" ht="9.75">
      <c r="A61" s="72"/>
      <c r="B61" s="108" t="s">
        <v>253</v>
      </c>
      <c r="C61" s="98" t="s">
        <v>190</v>
      </c>
      <c r="D61" s="91">
        <v>16460</v>
      </c>
      <c r="E61" s="83">
        <f>D61/20.58</f>
        <v>799.8056365403305</v>
      </c>
      <c r="F61" s="74"/>
      <c r="G61" s="89">
        <v>20</v>
      </c>
      <c r="H61" s="11">
        <f>E61/G61</f>
        <v>39.990281827016524</v>
      </c>
      <c r="I61" s="71">
        <f>H61*26.6/100</f>
        <v>10.637414965986395</v>
      </c>
      <c r="J61" s="71">
        <f>H61*107.6/100</f>
        <v>43.02954324586978</v>
      </c>
      <c r="K61" s="71"/>
      <c r="L61" s="71">
        <f>H61+I61+J61</f>
        <v>93.6572400388727</v>
      </c>
      <c r="M61" s="71">
        <f>L61*15/100</f>
        <v>14.048586005830906</v>
      </c>
      <c r="N61" s="71">
        <f>L61+M61</f>
        <v>107.7058260447036</v>
      </c>
      <c r="O61" s="35"/>
    </row>
    <row r="62" spans="1:15" ht="9.75">
      <c r="A62" s="72"/>
      <c r="B62" s="108" t="s">
        <v>254</v>
      </c>
      <c r="C62" s="98" t="s">
        <v>190</v>
      </c>
      <c r="D62" s="91">
        <v>16460</v>
      </c>
      <c r="E62" s="83">
        <f>D62/20.58</f>
        <v>799.8056365403305</v>
      </c>
      <c r="F62" s="74"/>
      <c r="G62" s="89">
        <v>10</v>
      </c>
      <c r="H62" s="11">
        <f>E62/G62</f>
        <v>79.98056365403305</v>
      </c>
      <c r="I62" s="71">
        <f>H62*26.6/100</f>
        <v>21.27482993197279</v>
      </c>
      <c r="J62" s="71">
        <f>H62*107.6/100</f>
        <v>86.05908649173956</v>
      </c>
      <c r="K62" s="71"/>
      <c r="L62" s="71">
        <f>H62+I62+J62</f>
        <v>187.3144800777454</v>
      </c>
      <c r="M62" s="71">
        <f>L62*15/100</f>
        <v>28.09717201166181</v>
      </c>
      <c r="N62" s="71">
        <f>L62+M62</f>
        <v>215.4116520894072</v>
      </c>
      <c r="O62" s="35"/>
    </row>
    <row r="63" spans="1:15" ht="9.75">
      <c r="A63" s="21"/>
      <c r="B63" s="90" t="s">
        <v>255</v>
      </c>
      <c r="C63" s="21" t="s">
        <v>190</v>
      </c>
      <c r="D63" s="91">
        <v>16460</v>
      </c>
      <c r="E63" s="83">
        <f>D63/20.58</f>
        <v>799.8056365403305</v>
      </c>
      <c r="F63" s="82"/>
      <c r="G63" s="82">
        <v>60</v>
      </c>
      <c r="H63" s="22">
        <f>E63/G63</f>
        <v>13.330093942338841</v>
      </c>
      <c r="I63" s="22">
        <f>H63*26.6/100</f>
        <v>3.545804988662132</v>
      </c>
      <c r="J63" s="22">
        <f>H63*107.6/100</f>
        <v>14.343181081956594</v>
      </c>
      <c r="K63" s="22"/>
      <c r="L63" s="22">
        <f>H63+I63+J63</f>
        <v>31.21908001295757</v>
      </c>
      <c r="M63" s="22">
        <f>L63*15/100</f>
        <v>4.6828620019436356</v>
      </c>
      <c r="N63" s="22">
        <f>L63+M63</f>
        <v>35.9019420149012</v>
      </c>
      <c r="O63" s="35"/>
    </row>
    <row r="64" spans="1:15" ht="7.5" customHeight="1">
      <c r="A64" s="85"/>
      <c r="B64" s="5"/>
      <c r="C64" s="85"/>
      <c r="D64" s="8"/>
      <c r="E64" s="8"/>
      <c r="F64" s="86"/>
      <c r="G64" s="86"/>
      <c r="H64" s="8"/>
      <c r="I64" s="8"/>
      <c r="J64" s="8"/>
      <c r="K64" s="8"/>
      <c r="L64" s="8"/>
      <c r="M64" s="8"/>
      <c r="N64" s="8"/>
      <c r="O64" s="35"/>
    </row>
    <row r="65" spans="1:15" ht="9.75">
      <c r="A65" s="72">
        <v>9</v>
      </c>
      <c r="B65" s="121" t="s">
        <v>203</v>
      </c>
      <c r="C65" s="19"/>
      <c r="D65" s="59"/>
      <c r="E65" s="75"/>
      <c r="F65" s="74"/>
      <c r="G65" s="89"/>
      <c r="H65" s="11"/>
      <c r="I65" s="71"/>
      <c r="J65" s="71"/>
      <c r="K65" s="71"/>
      <c r="L65" s="71"/>
      <c r="M65" s="71"/>
      <c r="N65" s="71"/>
      <c r="O65" s="35"/>
    </row>
    <row r="66" spans="1:15" ht="9.75">
      <c r="A66" s="72"/>
      <c r="B66" s="122" t="s">
        <v>204</v>
      </c>
      <c r="C66" s="21"/>
      <c r="D66" s="81"/>
      <c r="E66" s="22"/>
      <c r="F66" s="82"/>
      <c r="G66" s="82"/>
      <c r="H66" s="22"/>
      <c r="I66" s="22"/>
      <c r="J66" s="22"/>
      <c r="K66" s="22"/>
      <c r="L66" s="22"/>
      <c r="M66" s="22"/>
      <c r="N66" s="22"/>
      <c r="O66" s="35"/>
    </row>
    <row r="67" spans="1:15" ht="23.25" customHeight="1">
      <c r="A67" s="72"/>
      <c r="B67" s="137" t="s">
        <v>300</v>
      </c>
      <c r="C67" s="85" t="s">
        <v>202</v>
      </c>
      <c r="D67" s="91">
        <v>16460</v>
      </c>
      <c r="E67" s="83">
        <f>D67/20.58</f>
        <v>799.8056365403305</v>
      </c>
      <c r="F67" s="86"/>
      <c r="G67" s="86">
        <v>700</v>
      </c>
      <c r="H67" s="8">
        <f>E67/G67</f>
        <v>1.1425794807719007</v>
      </c>
      <c r="I67" s="8">
        <f>H67*26.6/100</f>
        <v>0.30392614188532563</v>
      </c>
      <c r="J67" s="8">
        <f>H67*107.6/100</f>
        <v>1.229415521310565</v>
      </c>
      <c r="K67" s="8"/>
      <c r="L67" s="8">
        <f>H67+I67+J67</f>
        <v>2.6759211439677912</v>
      </c>
      <c r="M67" s="8">
        <f>L67*15/100</f>
        <v>0.4013881715951687</v>
      </c>
      <c r="N67" s="8">
        <f>L67+M67</f>
        <v>3.07730931556296</v>
      </c>
      <c r="O67" s="35"/>
    </row>
    <row r="68" spans="1:15" s="33" customFormat="1" ht="9.75">
      <c r="A68" s="21"/>
      <c r="B68" s="5" t="s">
        <v>301</v>
      </c>
      <c r="C68" s="85" t="s">
        <v>202</v>
      </c>
      <c r="D68" s="91">
        <v>16460</v>
      </c>
      <c r="E68" s="83">
        <f>D68/20.58</f>
        <v>799.8056365403305</v>
      </c>
      <c r="F68" s="86"/>
      <c r="G68" s="86">
        <v>180</v>
      </c>
      <c r="H68" s="8">
        <f>E68/G68</f>
        <v>4.4433646474462805</v>
      </c>
      <c r="I68" s="8">
        <f>H68*26.6/100</f>
        <v>1.1819349962207106</v>
      </c>
      <c r="J68" s="71">
        <f>H68*107.6/100</f>
        <v>4.781060360652198</v>
      </c>
      <c r="K68" s="8"/>
      <c r="L68" s="8">
        <f>H68+I68+J68</f>
        <v>10.40636000431919</v>
      </c>
      <c r="M68" s="8">
        <f>L68*15/100</f>
        <v>1.5609540006478784</v>
      </c>
      <c r="N68" s="8">
        <f>L68+M68</f>
        <v>11.967314004967069</v>
      </c>
      <c r="O68" s="31"/>
    </row>
    <row r="69" spans="1:15" s="33" customFormat="1" ht="8.25" customHeight="1">
      <c r="A69" s="80"/>
      <c r="B69" s="90"/>
      <c r="C69" s="21"/>
      <c r="D69" s="91"/>
      <c r="E69" s="83"/>
      <c r="F69" s="82"/>
      <c r="G69" s="92"/>
      <c r="H69" s="91"/>
      <c r="I69" s="22"/>
      <c r="J69" s="8"/>
      <c r="K69" s="22"/>
      <c r="L69" s="22"/>
      <c r="M69" s="22"/>
      <c r="N69" s="22"/>
      <c r="O69" s="31"/>
    </row>
    <row r="70" spans="1:15" s="33" customFormat="1" ht="9.75">
      <c r="A70" s="72">
        <v>10</v>
      </c>
      <c r="B70" s="121" t="s">
        <v>205</v>
      </c>
      <c r="C70" s="19"/>
      <c r="D70" s="59"/>
      <c r="E70" s="75"/>
      <c r="F70" s="74"/>
      <c r="G70" s="89"/>
      <c r="H70" s="11"/>
      <c r="I70" s="71"/>
      <c r="J70" s="71"/>
      <c r="K70" s="71"/>
      <c r="L70" s="71"/>
      <c r="M70" s="71"/>
      <c r="N70" s="71"/>
      <c r="O70" s="31"/>
    </row>
    <row r="71" spans="1:15" s="33" customFormat="1" ht="9.75">
      <c r="A71" s="21"/>
      <c r="B71" s="122" t="s">
        <v>302</v>
      </c>
      <c r="C71" s="21" t="s">
        <v>206</v>
      </c>
      <c r="D71" s="91">
        <v>16460</v>
      </c>
      <c r="E71" s="83">
        <f>D71/20.58</f>
        <v>799.8056365403305</v>
      </c>
      <c r="F71" s="82"/>
      <c r="G71" s="92">
        <v>70</v>
      </c>
      <c r="H71" s="91">
        <f>E71/G71</f>
        <v>11.425794807719008</v>
      </c>
      <c r="I71" s="22">
        <f>H71*26.6/100</f>
        <v>3.0392614188532563</v>
      </c>
      <c r="J71" s="22">
        <f>H71*107.6/100</f>
        <v>12.294155213105652</v>
      </c>
      <c r="K71" s="22"/>
      <c r="L71" s="22">
        <f>H71+I71+J71</f>
        <v>26.759211439677916</v>
      </c>
      <c r="M71" s="22">
        <f>L71*15/100</f>
        <v>4.013881715951687</v>
      </c>
      <c r="N71" s="22">
        <f>L71+M71</f>
        <v>30.773093155629603</v>
      </c>
      <c r="O71" s="31"/>
    </row>
    <row r="72" spans="1:15" s="33" customFormat="1" ht="10.5" customHeight="1">
      <c r="A72" s="80"/>
      <c r="B72" s="90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31"/>
    </row>
    <row r="73" spans="1:15" s="33" customFormat="1" ht="9.75">
      <c r="A73" s="94">
        <v>11</v>
      </c>
      <c r="B73" s="23" t="s">
        <v>207</v>
      </c>
      <c r="C73" s="85"/>
      <c r="D73" s="129"/>
      <c r="E73" s="88"/>
      <c r="F73" s="86"/>
      <c r="G73" s="95"/>
      <c r="H73" s="64"/>
      <c r="I73" s="8"/>
      <c r="J73" s="8"/>
      <c r="K73" s="8"/>
      <c r="L73" s="8"/>
      <c r="M73" s="8"/>
      <c r="N73" s="8"/>
      <c r="O73" s="31"/>
    </row>
    <row r="74" spans="1:15" s="33" customFormat="1" ht="9.75">
      <c r="A74" s="72"/>
      <c r="B74" s="26" t="s">
        <v>208</v>
      </c>
      <c r="C74" s="19"/>
      <c r="D74" s="59"/>
      <c r="E74" s="75"/>
      <c r="F74" s="74"/>
      <c r="G74" s="89"/>
      <c r="H74" s="11"/>
      <c r="I74" s="71"/>
      <c r="J74" s="71"/>
      <c r="K74" s="71"/>
      <c r="L74" s="71"/>
      <c r="M74" s="71"/>
      <c r="N74" s="71"/>
      <c r="O74" s="31"/>
    </row>
    <row r="75" spans="1:15" s="33" customFormat="1" ht="9.75">
      <c r="A75" s="72"/>
      <c r="B75" s="90" t="s">
        <v>209</v>
      </c>
      <c r="C75" s="21" t="s">
        <v>202</v>
      </c>
      <c r="D75" s="91">
        <v>16460</v>
      </c>
      <c r="E75" s="83">
        <f>D75/20.58</f>
        <v>799.8056365403305</v>
      </c>
      <c r="F75" s="82"/>
      <c r="G75" s="82">
        <v>1000</v>
      </c>
      <c r="H75" s="22">
        <f>E75/G75</f>
        <v>0.7998056365403305</v>
      </c>
      <c r="I75" s="22">
        <f>H75*26.6/100</f>
        <v>0.21274829931972794</v>
      </c>
      <c r="J75" s="22">
        <f>H75*107.6/100</f>
        <v>0.8605908649173957</v>
      </c>
      <c r="K75" s="22"/>
      <c r="L75" s="22">
        <f>H75+I75+J75</f>
        <v>1.873144800777454</v>
      </c>
      <c r="M75" s="22">
        <f>L75*15/100</f>
        <v>0.28097172011661814</v>
      </c>
      <c r="N75" s="22">
        <f>L75+M75</f>
        <v>2.154116520894072</v>
      </c>
      <c r="O75" s="31"/>
    </row>
    <row r="76" spans="1:15" s="33" customFormat="1" ht="9.75">
      <c r="A76" s="72"/>
      <c r="B76" s="26" t="s">
        <v>210</v>
      </c>
      <c r="C76" s="19"/>
      <c r="D76" s="59"/>
      <c r="E76" s="75"/>
      <c r="F76" s="74"/>
      <c r="G76" s="89"/>
      <c r="H76" s="11"/>
      <c r="I76" s="71"/>
      <c r="J76" s="71"/>
      <c r="K76" s="71"/>
      <c r="L76" s="71"/>
      <c r="M76" s="71"/>
      <c r="N76" s="22"/>
      <c r="O76" s="31"/>
    </row>
    <row r="77" spans="1:15" ht="9.75">
      <c r="A77" s="72"/>
      <c r="B77" s="26" t="s">
        <v>211</v>
      </c>
      <c r="C77" s="19"/>
      <c r="D77" s="59"/>
      <c r="E77" s="75"/>
      <c r="F77" s="74"/>
      <c r="G77" s="89"/>
      <c r="H77" s="11"/>
      <c r="I77" s="71"/>
      <c r="J77" s="71"/>
      <c r="K77" s="71"/>
      <c r="L77" s="71"/>
      <c r="M77" s="71"/>
      <c r="N77" s="71"/>
      <c r="O77" s="35"/>
    </row>
    <row r="78" spans="1:15" ht="9.75">
      <c r="A78" s="80"/>
      <c r="B78" s="90" t="s">
        <v>212</v>
      </c>
      <c r="C78" s="21" t="s">
        <v>202</v>
      </c>
      <c r="D78" s="91">
        <v>16460</v>
      </c>
      <c r="E78" s="83">
        <f>D78/20.58</f>
        <v>799.8056365403305</v>
      </c>
      <c r="F78" s="82"/>
      <c r="G78" s="92">
        <v>500</v>
      </c>
      <c r="H78" s="91">
        <f>E78/G78</f>
        <v>1.599611273080661</v>
      </c>
      <c r="I78" s="22">
        <f>H78*26.6/100</f>
        <v>0.4254965986394559</v>
      </c>
      <c r="J78" s="22">
        <f>H78*107.6/100</f>
        <v>1.7211817298347913</v>
      </c>
      <c r="K78" s="22"/>
      <c r="L78" s="22">
        <f>H78+I78+J78</f>
        <v>3.746289601554908</v>
      </c>
      <c r="M78" s="22">
        <f>L78*15/100</f>
        <v>0.5619434402332363</v>
      </c>
      <c r="N78" s="22">
        <f>L78+M78</f>
        <v>4.308233041788144</v>
      </c>
      <c r="O78" s="35"/>
    </row>
    <row r="79" spans="1:15" ht="10.5" customHeight="1">
      <c r="A79" s="85"/>
      <c r="B79" s="5"/>
      <c r="C79" s="85"/>
      <c r="D79" s="8"/>
      <c r="E79" s="8"/>
      <c r="F79" s="86"/>
      <c r="G79" s="86"/>
      <c r="H79" s="8"/>
      <c r="I79" s="8"/>
      <c r="J79" s="8"/>
      <c r="K79" s="8"/>
      <c r="L79" s="8"/>
      <c r="M79" s="8"/>
      <c r="N79" s="8"/>
      <c r="O79" s="35"/>
    </row>
    <row r="80" spans="1:15" ht="9.75">
      <c r="A80" s="72">
        <v>12</v>
      </c>
      <c r="B80" s="121" t="s">
        <v>213</v>
      </c>
      <c r="C80" s="19"/>
      <c r="D80" s="59"/>
      <c r="E80" s="75"/>
      <c r="F80" s="74"/>
      <c r="G80" s="89"/>
      <c r="H80" s="11"/>
      <c r="I80" s="71"/>
      <c r="J80" s="71"/>
      <c r="K80" s="71"/>
      <c r="L80" s="71"/>
      <c r="M80" s="71"/>
      <c r="N80" s="71"/>
      <c r="O80" s="35"/>
    </row>
    <row r="81" spans="1:15" ht="9.75">
      <c r="A81" s="72"/>
      <c r="B81" s="122" t="s">
        <v>303</v>
      </c>
      <c r="C81" s="21"/>
      <c r="D81" s="81"/>
      <c r="E81" s="22"/>
      <c r="F81" s="82"/>
      <c r="G81" s="82"/>
      <c r="H81" s="22"/>
      <c r="I81" s="22"/>
      <c r="J81" s="22"/>
      <c r="K81" s="22"/>
      <c r="L81" s="22"/>
      <c r="M81" s="22"/>
      <c r="N81" s="22"/>
      <c r="O81" s="35"/>
    </row>
    <row r="82" spans="1:15" ht="9.75">
      <c r="A82" s="72"/>
      <c r="B82" s="26" t="s">
        <v>214</v>
      </c>
      <c r="C82" s="21" t="s">
        <v>202</v>
      </c>
      <c r="D82" s="91">
        <v>16460</v>
      </c>
      <c r="E82" s="83">
        <f>D82/20.58</f>
        <v>799.8056365403305</v>
      </c>
      <c r="F82" s="86"/>
      <c r="G82" s="86">
        <v>300</v>
      </c>
      <c r="H82" s="8">
        <f>E82/G82</f>
        <v>2.666018788467768</v>
      </c>
      <c r="I82" s="8">
        <f>H82*26.6/100</f>
        <v>0.7091609977324264</v>
      </c>
      <c r="J82" s="8">
        <f>H82*107.6/100</f>
        <v>2.8686362163913186</v>
      </c>
      <c r="K82" s="8"/>
      <c r="L82" s="8">
        <f>H82+I82+J82</f>
        <v>6.2438160025915135</v>
      </c>
      <c r="M82" s="8">
        <f>L82*15/100</f>
        <v>0.936572400388727</v>
      </c>
      <c r="N82" s="8">
        <f>L82+M82</f>
        <v>7.18038840298024</v>
      </c>
      <c r="O82" s="35"/>
    </row>
    <row r="83" spans="1:15" ht="9.75">
      <c r="A83" s="80"/>
      <c r="B83" s="90" t="s">
        <v>215</v>
      </c>
      <c r="C83" s="21" t="s">
        <v>202</v>
      </c>
      <c r="D83" s="91">
        <v>16460</v>
      </c>
      <c r="E83" s="83">
        <f>D83/20.58</f>
        <v>799.8056365403305</v>
      </c>
      <c r="F83" s="82"/>
      <c r="G83" s="92">
        <v>200</v>
      </c>
      <c r="H83" s="91">
        <f>E83/G83</f>
        <v>3.9990281827016525</v>
      </c>
      <c r="I83" s="22">
        <f>H83*26.6/100</f>
        <v>1.0637414965986396</v>
      </c>
      <c r="J83" s="22">
        <f>H83*107.6/100</f>
        <v>4.302954324586978</v>
      </c>
      <c r="K83" s="22"/>
      <c r="L83" s="22">
        <f>H83+I83+J83</f>
        <v>9.36572400388727</v>
      </c>
      <c r="M83" s="22">
        <f>L83*15/100</f>
        <v>1.4048586005830905</v>
      </c>
      <c r="N83" s="22">
        <f>L83+M83</f>
        <v>10.77058260447036</v>
      </c>
      <c r="O83" s="35"/>
    </row>
    <row r="84" spans="1:15" ht="11.25" customHeight="1">
      <c r="A84" s="85"/>
      <c r="B84" s="5"/>
      <c r="C84" s="85"/>
      <c r="D84" s="8"/>
      <c r="E84" s="8"/>
      <c r="F84" s="86"/>
      <c r="G84" s="86"/>
      <c r="H84" s="8"/>
      <c r="I84" s="8"/>
      <c r="J84" s="8"/>
      <c r="K84" s="8"/>
      <c r="L84" s="8"/>
      <c r="M84" s="8"/>
      <c r="N84" s="8"/>
      <c r="O84" s="35"/>
    </row>
    <row r="85" spans="1:15" ht="9.75">
      <c r="A85" s="72">
        <v>13</v>
      </c>
      <c r="B85" s="121" t="s">
        <v>304</v>
      </c>
      <c r="C85" s="85"/>
      <c r="D85" s="6"/>
      <c r="E85" s="8"/>
      <c r="F85" s="86"/>
      <c r="G85" s="86"/>
      <c r="H85" s="8"/>
      <c r="I85" s="8"/>
      <c r="J85" s="8"/>
      <c r="K85" s="8"/>
      <c r="L85" s="8"/>
      <c r="M85" s="8"/>
      <c r="N85" s="8"/>
      <c r="O85" s="35"/>
    </row>
    <row r="86" spans="1:15" ht="23.25" customHeight="1">
      <c r="A86" s="72"/>
      <c r="B86" s="137" t="s">
        <v>300</v>
      </c>
      <c r="C86" s="21" t="s">
        <v>216</v>
      </c>
      <c r="D86" s="91">
        <v>16460</v>
      </c>
      <c r="E86" s="83">
        <f>D86/20.58</f>
        <v>799.8056365403305</v>
      </c>
      <c r="F86" s="82"/>
      <c r="G86" s="82">
        <v>35</v>
      </c>
      <c r="H86" s="22">
        <f>E86/G86</f>
        <v>22.851589615438016</v>
      </c>
      <c r="I86" s="22">
        <f>H86*26.6/100</f>
        <v>6.078522837706513</v>
      </c>
      <c r="J86" s="22">
        <f>H86*107.6/100</f>
        <v>24.588310426211304</v>
      </c>
      <c r="K86" s="22"/>
      <c r="L86" s="22">
        <f>H86+I86+J86</f>
        <v>53.51842287935583</v>
      </c>
      <c r="M86" s="22">
        <f>L86*15/100</f>
        <v>8.027763431903374</v>
      </c>
      <c r="N86" s="22">
        <f>L86+M86</f>
        <v>61.546186311259206</v>
      </c>
      <c r="O86" s="35"/>
    </row>
    <row r="87" spans="1:15" ht="9.75">
      <c r="A87" s="21"/>
      <c r="B87" s="5" t="s">
        <v>301</v>
      </c>
      <c r="C87" s="85" t="s">
        <v>216</v>
      </c>
      <c r="D87" s="91">
        <v>16460</v>
      </c>
      <c r="E87" s="83">
        <f>D87/20.58</f>
        <v>799.8056365403305</v>
      </c>
      <c r="F87" s="86"/>
      <c r="G87" s="86">
        <v>25</v>
      </c>
      <c r="H87" s="8">
        <f>E87/G87</f>
        <v>31.99222546161322</v>
      </c>
      <c r="I87" s="8">
        <f>H87*26.6/100</f>
        <v>8.509931972789117</v>
      </c>
      <c r="J87" s="8">
        <f>H87*107.6/100</f>
        <v>34.42363459669583</v>
      </c>
      <c r="K87" s="8"/>
      <c r="L87" s="8">
        <f>H87+I87+J87</f>
        <v>74.92579203109815</v>
      </c>
      <c r="M87" s="8">
        <f>L87*15/100</f>
        <v>11.238868804664724</v>
      </c>
      <c r="N87" s="8">
        <f>L87+M87</f>
        <v>86.16466083576287</v>
      </c>
      <c r="O87" s="35"/>
    </row>
    <row r="88" spans="1:15" ht="11.25" customHeight="1">
      <c r="A88" s="72"/>
      <c r="B88" s="5"/>
      <c r="C88" s="19"/>
      <c r="D88" s="22"/>
      <c r="E88" s="75"/>
      <c r="F88" s="74"/>
      <c r="G88" s="89"/>
      <c r="H88" s="11"/>
      <c r="I88" s="71"/>
      <c r="J88" s="71"/>
      <c r="K88" s="71"/>
      <c r="L88" s="71"/>
      <c r="M88" s="71"/>
      <c r="N88" s="71"/>
      <c r="O88" s="35"/>
    </row>
    <row r="89" spans="1:15" ht="15.75" customHeight="1">
      <c r="A89" s="94">
        <v>14</v>
      </c>
      <c r="B89" s="23" t="s">
        <v>217</v>
      </c>
      <c r="C89" s="85" t="s">
        <v>216</v>
      </c>
      <c r="D89" s="91">
        <v>16460</v>
      </c>
      <c r="E89" s="83">
        <f>D89/20.58</f>
        <v>799.8056365403305</v>
      </c>
      <c r="F89" s="86"/>
      <c r="G89" s="95">
        <v>110</v>
      </c>
      <c r="H89" s="64">
        <f>E89/G89</f>
        <v>7.270960332184822</v>
      </c>
      <c r="I89" s="8">
        <f>H89*26.6/100</f>
        <v>1.9340754483611626</v>
      </c>
      <c r="J89" s="8">
        <f>H89*107.6/100</f>
        <v>7.823553317430868</v>
      </c>
      <c r="K89" s="8"/>
      <c r="L89" s="8">
        <f>H89+I89+J89</f>
        <v>17.028589097976855</v>
      </c>
      <c r="M89" s="8">
        <f>L89*15/100</f>
        <v>2.554288364696528</v>
      </c>
      <c r="N89" s="8">
        <f>L89+M89</f>
        <v>19.582877462673384</v>
      </c>
      <c r="O89" s="35"/>
    </row>
    <row r="90" spans="1:15" ht="13.5" customHeight="1">
      <c r="A90" s="85"/>
      <c r="B90" s="23"/>
      <c r="C90" s="85"/>
      <c r="D90" s="8"/>
      <c r="E90" s="8"/>
      <c r="F90" s="86"/>
      <c r="G90" s="86"/>
      <c r="H90" s="8"/>
      <c r="I90" s="8"/>
      <c r="J90" s="8"/>
      <c r="K90" s="8"/>
      <c r="L90" s="8"/>
      <c r="M90" s="8"/>
      <c r="N90" s="8"/>
      <c r="O90" s="35"/>
    </row>
    <row r="91" spans="1:15" ht="17.25" customHeight="1">
      <c r="A91" s="72">
        <v>15</v>
      </c>
      <c r="B91" s="121" t="s">
        <v>218</v>
      </c>
      <c r="C91" s="19"/>
      <c r="D91" s="59"/>
      <c r="E91" s="75"/>
      <c r="F91" s="74"/>
      <c r="G91" s="89"/>
      <c r="H91" s="11"/>
      <c r="I91" s="71"/>
      <c r="J91" s="71"/>
      <c r="K91" s="71"/>
      <c r="L91" s="71"/>
      <c r="M91" s="71"/>
      <c r="N91" s="71"/>
      <c r="O91" s="35"/>
    </row>
    <row r="92" spans="1:15" ht="9.75">
      <c r="A92" s="72"/>
      <c r="B92" s="121" t="s">
        <v>219</v>
      </c>
      <c r="C92" s="21"/>
      <c r="D92" s="81"/>
      <c r="E92" s="22"/>
      <c r="F92" s="82"/>
      <c r="G92" s="82"/>
      <c r="H92" s="22"/>
      <c r="I92" s="22"/>
      <c r="J92" s="22"/>
      <c r="K92" s="22"/>
      <c r="L92" s="22"/>
      <c r="M92" s="22"/>
      <c r="N92" s="22"/>
      <c r="O92" s="35"/>
    </row>
    <row r="93" spans="1:15" ht="23.25" customHeight="1">
      <c r="A93" s="72"/>
      <c r="B93" s="137" t="s">
        <v>300</v>
      </c>
      <c r="C93" s="85" t="s">
        <v>216</v>
      </c>
      <c r="D93" s="91">
        <v>16460</v>
      </c>
      <c r="E93" s="83">
        <f>D93/20.58</f>
        <v>799.8056365403305</v>
      </c>
      <c r="F93" s="86"/>
      <c r="G93" s="86">
        <v>60</v>
      </c>
      <c r="H93" s="8">
        <f>E93/G93</f>
        <v>13.330093942338841</v>
      </c>
      <c r="I93" s="8">
        <f>H93*26.6/100</f>
        <v>3.545804988662132</v>
      </c>
      <c r="J93" s="8">
        <f>H93*107.6/100</f>
        <v>14.343181081956594</v>
      </c>
      <c r="K93" s="8"/>
      <c r="L93" s="8">
        <f>H93+I93+J93</f>
        <v>31.21908001295757</v>
      </c>
      <c r="M93" s="8">
        <f>L93*15/100</f>
        <v>4.6828620019436356</v>
      </c>
      <c r="N93" s="8">
        <f>L93+M93</f>
        <v>35.9019420149012</v>
      </c>
      <c r="O93" s="35"/>
    </row>
    <row r="94" spans="1:15" ht="9.75">
      <c r="A94" s="21"/>
      <c r="B94" s="5" t="s">
        <v>301</v>
      </c>
      <c r="C94" s="85" t="s">
        <v>216</v>
      </c>
      <c r="D94" s="91">
        <v>16460</v>
      </c>
      <c r="E94" s="83">
        <f>D94/20.58</f>
        <v>799.8056365403305</v>
      </c>
      <c r="F94" s="86"/>
      <c r="G94" s="86">
        <v>50</v>
      </c>
      <c r="H94" s="8">
        <f>E94/G94</f>
        <v>15.99611273080661</v>
      </c>
      <c r="I94" s="8">
        <f>H94*26.6/100</f>
        <v>4.254965986394558</v>
      </c>
      <c r="J94" s="8">
        <f>H94*107.6/100</f>
        <v>17.211817298347913</v>
      </c>
      <c r="K94" s="8"/>
      <c r="L94" s="8">
        <f>H94+I94+J94</f>
        <v>37.46289601554908</v>
      </c>
      <c r="M94" s="8">
        <f>L94*15/100</f>
        <v>5.619434402332362</v>
      </c>
      <c r="N94" s="8">
        <f>L94+M94</f>
        <v>43.08233041788144</v>
      </c>
      <c r="O94" s="35"/>
    </row>
    <row r="95" spans="1:15" ht="6.75" customHeight="1">
      <c r="A95" s="85"/>
      <c r="B95" s="5"/>
      <c r="C95" s="85"/>
      <c r="D95" s="8"/>
      <c r="E95" s="8"/>
      <c r="F95" s="86"/>
      <c r="G95" s="86"/>
      <c r="H95" s="8"/>
      <c r="I95" s="8"/>
      <c r="J95" s="8"/>
      <c r="K95" s="8"/>
      <c r="L95" s="8"/>
      <c r="M95" s="8"/>
      <c r="N95" s="8"/>
      <c r="O95" s="35"/>
    </row>
    <row r="96" spans="1:15" ht="9.75">
      <c r="A96" s="72">
        <v>16</v>
      </c>
      <c r="B96" s="23" t="s">
        <v>305</v>
      </c>
      <c r="C96" s="85"/>
      <c r="D96" s="6"/>
      <c r="E96" s="8"/>
      <c r="F96" s="86"/>
      <c r="G96" s="86"/>
      <c r="H96" s="8"/>
      <c r="I96" s="8"/>
      <c r="J96" s="8"/>
      <c r="K96" s="8"/>
      <c r="L96" s="8"/>
      <c r="M96" s="8"/>
      <c r="N96" s="8"/>
      <c r="O96" s="35"/>
    </row>
    <row r="97" spans="1:15" ht="9.75">
      <c r="A97" s="72"/>
      <c r="B97" s="26" t="s">
        <v>306</v>
      </c>
      <c r="C97" s="21" t="s">
        <v>220</v>
      </c>
      <c r="D97" s="91">
        <v>16460</v>
      </c>
      <c r="E97" s="83">
        <f>D97/20.58</f>
        <v>799.8056365403305</v>
      </c>
      <c r="F97" s="82"/>
      <c r="G97" s="82">
        <v>60</v>
      </c>
      <c r="H97" s="22">
        <f>E97/G97</f>
        <v>13.330093942338841</v>
      </c>
      <c r="I97" s="22">
        <f>H97*26.6/100</f>
        <v>3.545804988662132</v>
      </c>
      <c r="J97" s="22">
        <f>H97*107.6/100</f>
        <v>14.343181081956594</v>
      </c>
      <c r="K97" s="22"/>
      <c r="L97" s="22">
        <f>H97+I97+J97</f>
        <v>31.21908001295757</v>
      </c>
      <c r="M97" s="22">
        <f>L97*15/100</f>
        <v>4.6828620019436356</v>
      </c>
      <c r="N97" s="22">
        <f>L97+M97</f>
        <v>35.9019420149012</v>
      </c>
      <c r="O97" s="35"/>
    </row>
    <row r="98" spans="1:15" ht="9.75">
      <c r="A98" s="80"/>
      <c r="B98" s="90" t="s">
        <v>307</v>
      </c>
      <c r="C98" s="21" t="s">
        <v>220</v>
      </c>
      <c r="D98" s="91">
        <v>16460</v>
      </c>
      <c r="E98" s="83">
        <f>D98/20.58</f>
        <v>799.8056365403305</v>
      </c>
      <c r="F98" s="82"/>
      <c r="G98" s="92">
        <v>35</v>
      </c>
      <c r="H98" s="91">
        <f>E98/G98</f>
        <v>22.851589615438016</v>
      </c>
      <c r="I98" s="22">
        <f>H98*26.6/100</f>
        <v>6.078522837706513</v>
      </c>
      <c r="J98" s="22">
        <f>H98*107.6/100</f>
        <v>24.588310426211304</v>
      </c>
      <c r="K98" s="22"/>
      <c r="L98" s="22">
        <f>H98+I98+J98</f>
        <v>53.51842287935583</v>
      </c>
      <c r="M98" s="22">
        <f>L98*15/100</f>
        <v>8.027763431903374</v>
      </c>
      <c r="N98" s="22">
        <f>L98+M98</f>
        <v>61.546186311259206</v>
      </c>
      <c r="O98" s="35"/>
    </row>
    <row r="99" spans="1:15" ht="9.75">
      <c r="A99" s="85"/>
      <c r="B99" s="5"/>
      <c r="C99" s="85"/>
      <c r="D99" s="8"/>
      <c r="E99" s="8"/>
      <c r="F99" s="86"/>
      <c r="G99" s="86"/>
      <c r="H99" s="8"/>
      <c r="I99" s="8"/>
      <c r="J99" s="8"/>
      <c r="K99" s="8"/>
      <c r="L99" s="8"/>
      <c r="M99" s="8"/>
      <c r="N99" s="8"/>
      <c r="O99" s="35"/>
    </row>
    <row r="100" spans="1:15" ht="9.75">
      <c r="A100" s="72">
        <v>17</v>
      </c>
      <c r="B100" s="121" t="s">
        <v>221</v>
      </c>
      <c r="C100" s="19"/>
      <c r="D100" s="59"/>
      <c r="E100" s="75"/>
      <c r="F100" s="74"/>
      <c r="G100" s="89"/>
      <c r="H100" s="11"/>
      <c r="I100" s="71"/>
      <c r="J100" s="71"/>
      <c r="K100" s="71"/>
      <c r="L100" s="71"/>
      <c r="M100" s="71"/>
      <c r="N100" s="71"/>
      <c r="O100" s="35"/>
    </row>
    <row r="101" spans="1:15" ht="9.75">
      <c r="A101" s="80"/>
      <c r="B101" s="122" t="s">
        <v>222</v>
      </c>
      <c r="C101" s="21" t="s">
        <v>220</v>
      </c>
      <c r="D101" s="91">
        <v>16460</v>
      </c>
      <c r="E101" s="83">
        <f>D101/20.58</f>
        <v>799.8056365403305</v>
      </c>
      <c r="F101" s="82"/>
      <c r="G101" s="92">
        <v>280</v>
      </c>
      <c r="H101" s="91">
        <f>E101/G101</f>
        <v>2.856448701929752</v>
      </c>
      <c r="I101" s="22">
        <f>H101*26.6/100</f>
        <v>0.7598153547133141</v>
      </c>
      <c r="J101" s="22">
        <f>H101*107.6/100</f>
        <v>3.073538803276413</v>
      </c>
      <c r="K101" s="22"/>
      <c r="L101" s="22">
        <f>H101+I101+J101</f>
        <v>6.689802859919479</v>
      </c>
      <c r="M101" s="22">
        <f>L101*15/100</f>
        <v>1.0034704289879217</v>
      </c>
      <c r="N101" s="22">
        <f>L101+M101</f>
        <v>7.693273288907401</v>
      </c>
      <c r="O101" s="35"/>
    </row>
    <row r="102" spans="1:15" ht="6.75" customHeight="1">
      <c r="A102" s="85"/>
      <c r="B102" s="23"/>
      <c r="C102" s="85"/>
      <c r="D102" s="8"/>
      <c r="E102" s="8"/>
      <c r="F102" s="86"/>
      <c r="G102" s="86"/>
      <c r="H102" s="8"/>
      <c r="I102" s="8"/>
      <c r="J102" s="8"/>
      <c r="K102" s="8"/>
      <c r="L102" s="8"/>
      <c r="M102" s="8"/>
      <c r="N102" s="8"/>
      <c r="O102" s="35"/>
    </row>
    <row r="103" spans="1:15" ht="9.75">
      <c r="A103" s="72">
        <v>18</v>
      </c>
      <c r="B103" s="23" t="s">
        <v>223</v>
      </c>
      <c r="C103" s="85"/>
      <c r="D103" s="6"/>
      <c r="E103" s="8"/>
      <c r="F103" s="86"/>
      <c r="G103" s="86"/>
      <c r="H103" s="8"/>
      <c r="I103" s="8"/>
      <c r="J103" s="8"/>
      <c r="K103" s="8"/>
      <c r="L103" s="8"/>
      <c r="M103" s="8"/>
      <c r="N103" s="8"/>
      <c r="O103" s="35"/>
    </row>
    <row r="104" spans="1:15" ht="9.75">
      <c r="A104" s="72"/>
      <c r="B104" s="24" t="s">
        <v>200</v>
      </c>
      <c r="C104" s="85" t="s">
        <v>190</v>
      </c>
      <c r="D104" s="91">
        <v>16460</v>
      </c>
      <c r="E104" s="83">
        <f>D104/20.58</f>
        <v>799.8056365403305</v>
      </c>
      <c r="F104" s="86"/>
      <c r="G104" s="86">
        <v>50</v>
      </c>
      <c r="H104" s="8">
        <f>E104/G104</f>
        <v>15.99611273080661</v>
      </c>
      <c r="I104" s="8">
        <f>H104*26.6/100</f>
        <v>4.254965986394558</v>
      </c>
      <c r="J104" s="8">
        <f>H104*107.6/100</f>
        <v>17.211817298347913</v>
      </c>
      <c r="K104" s="8"/>
      <c r="L104" s="8">
        <f>H104+I104+J104</f>
        <v>37.46289601554908</v>
      </c>
      <c r="M104" s="8">
        <f>L104*15/100</f>
        <v>5.619434402332362</v>
      </c>
      <c r="N104" s="8">
        <f>L104+M104</f>
        <v>43.08233041788144</v>
      </c>
      <c r="O104" s="35"/>
    </row>
    <row r="105" spans="1:15" ht="9.75">
      <c r="A105" s="72"/>
      <c r="B105" s="5" t="s">
        <v>201</v>
      </c>
      <c r="C105" s="85" t="s">
        <v>190</v>
      </c>
      <c r="D105" s="91">
        <v>16460</v>
      </c>
      <c r="E105" s="83">
        <f>D105/20.58</f>
        <v>799.8056365403305</v>
      </c>
      <c r="F105" s="86"/>
      <c r="G105" s="86">
        <v>30</v>
      </c>
      <c r="H105" s="11">
        <f>E105/G105</f>
        <v>26.660187884677683</v>
      </c>
      <c r="I105" s="8">
        <f>H105*26.6/100</f>
        <v>7.091609977324264</v>
      </c>
      <c r="J105" s="8">
        <f>H105*107.6/100</f>
        <v>28.686362163913188</v>
      </c>
      <c r="K105" s="8"/>
      <c r="L105" s="8">
        <f>H105+I105+J105</f>
        <v>62.43816002591514</v>
      </c>
      <c r="M105" s="8">
        <f>L105*15/100</f>
        <v>9.365724003887271</v>
      </c>
      <c r="N105" s="8">
        <f>L105+M105</f>
        <v>71.8038840298024</v>
      </c>
      <c r="O105" s="35"/>
    </row>
    <row r="106" spans="1:15" ht="9.75">
      <c r="A106" s="21"/>
      <c r="B106" s="109" t="s">
        <v>254</v>
      </c>
      <c r="C106" s="21" t="s">
        <v>190</v>
      </c>
      <c r="D106" s="91">
        <v>16460</v>
      </c>
      <c r="E106" s="83">
        <f>D106/20.58</f>
        <v>799.8056365403305</v>
      </c>
      <c r="F106" s="82"/>
      <c r="G106" s="92">
        <v>20</v>
      </c>
      <c r="H106" s="91">
        <f>E106/G106</f>
        <v>39.990281827016524</v>
      </c>
      <c r="I106" s="22">
        <f>H106*26.6/100</f>
        <v>10.637414965986395</v>
      </c>
      <c r="J106" s="22">
        <f>H106*107.6/100</f>
        <v>43.02954324586978</v>
      </c>
      <c r="K106" s="22"/>
      <c r="L106" s="22">
        <f>H106+I106+J106</f>
        <v>93.6572400388727</v>
      </c>
      <c r="M106" s="22">
        <f>L106*15/100</f>
        <v>14.048586005830906</v>
      </c>
      <c r="N106" s="22">
        <f>L106+M106</f>
        <v>107.7058260447036</v>
      </c>
      <c r="O106" s="35"/>
    </row>
    <row r="107" spans="1:15" ht="7.5" customHeight="1">
      <c r="A107" s="85"/>
      <c r="B107" s="139"/>
      <c r="C107" s="140"/>
      <c r="D107" s="8"/>
      <c r="E107" s="8"/>
      <c r="F107" s="86"/>
      <c r="G107" s="86"/>
      <c r="H107" s="8"/>
      <c r="I107" s="8"/>
      <c r="J107" s="8"/>
      <c r="K107" s="8"/>
      <c r="L107" s="8"/>
      <c r="M107" s="8"/>
      <c r="N107" s="8"/>
      <c r="O107" s="35"/>
    </row>
    <row r="108" spans="1:15" ht="9.75">
      <c r="A108" s="99">
        <v>19</v>
      </c>
      <c r="B108" s="23" t="s">
        <v>224</v>
      </c>
      <c r="C108" s="85"/>
      <c r="D108" s="6"/>
      <c r="E108" s="8"/>
      <c r="F108" s="86"/>
      <c r="G108" s="86"/>
      <c r="H108" s="8"/>
      <c r="I108" s="8"/>
      <c r="J108" s="8"/>
      <c r="K108" s="8"/>
      <c r="L108" s="8"/>
      <c r="M108" s="8"/>
      <c r="N108" s="8"/>
      <c r="O108" s="35"/>
    </row>
    <row r="109" spans="1:15" ht="9.75">
      <c r="A109" s="72"/>
      <c r="B109" s="24" t="s">
        <v>200</v>
      </c>
      <c r="C109" s="85" t="s">
        <v>190</v>
      </c>
      <c r="D109" s="91">
        <v>16460</v>
      </c>
      <c r="E109" s="83">
        <f>D109/20.58</f>
        <v>799.8056365403305</v>
      </c>
      <c r="F109" s="86"/>
      <c r="G109" s="86">
        <v>50</v>
      </c>
      <c r="H109" s="8">
        <f>E109/G109</f>
        <v>15.99611273080661</v>
      </c>
      <c r="I109" s="8">
        <f>H109*26.6/100</f>
        <v>4.254965986394558</v>
      </c>
      <c r="J109" s="8">
        <f>H109*107.6/100</f>
        <v>17.211817298347913</v>
      </c>
      <c r="K109" s="8"/>
      <c r="L109" s="8">
        <f>H109+I109+J109</f>
        <v>37.46289601554908</v>
      </c>
      <c r="M109" s="8">
        <f>L109*15/100</f>
        <v>5.619434402332362</v>
      </c>
      <c r="N109" s="8">
        <f>L109+M109</f>
        <v>43.08233041788144</v>
      </c>
      <c r="O109" s="35"/>
    </row>
    <row r="110" spans="1:15" ht="11.25" customHeight="1">
      <c r="A110" s="72"/>
      <c r="B110" s="24" t="s">
        <v>253</v>
      </c>
      <c r="C110" s="85" t="s">
        <v>190</v>
      </c>
      <c r="D110" s="91">
        <v>16460</v>
      </c>
      <c r="E110" s="83">
        <f>D110/20.58</f>
        <v>799.8056365403305</v>
      </c>
      <c r="F110" s="86"/>
      <c r="G110" s="86">
        <v>16</v>
      </c>
      <c r="H110" s="8">
        <f>E110/G110</f>
        <v>49.98785228377066</v>
      </c>
      <c r="I110" s="8">
        <f>H110*26.6/100</f>
        <v>13.296768707482995</v>
      </c>
      <c r="J110" s="8">
        <f>H110*107.6/100</f>
        <v>53.78692905733722</v>
      </c>
      <c r="K110" s="8"/>
      <c r="L110" s="8">
        <f>H110+I110+J110</f>
        <v>117.07155004859086</v>
      </c>
      <c r="M110" s="8">
        <f>L110*15/100</f>
        <v>17.56073250728863</v>
      </c>
      <c r="N110" s="8">
        <f>L110+M110</f>
        <v>134.6322825558795</v>
      </c>
      <c r="O110" s="35"/>
    </row>
    <row r="111" spans="1:15" ht="11.25" customHeight="1">
      <c r="A111" s="21"/>
      <c r="B111" s="109" t="s">
        <v>254</v>
      </c>
      <c r="C111" s="21" t="s">
        <v>190</v>
      </c>
      <c r="D111" s="91">
        <v>16460</v>
      </c>
      <c r="E111" s="83">
        <f>D111/20.58</f>
        <v>799.8056365403305</v>
      </c>
      <c r="F111" s="82"/>
      <c r="G111" s="92">
        <v>10</v>
      </c>
      <c r="H111" s="91">
        <f>E111/G111</f>
        <v>79.98056365403305</v>
      </c>
      <c r="I111" s="22">
        <f>H111*26.6/100</f>
        <v>21.27482993197279</v>
      </c>
      <c r="J111" s="22">
        <f>H111*107.6/100</f>
        <v>86.05908649173956</v>
      </c>
      <c r="K111" s="22"/>
      <c r="L111" s="22">
        <f>H111+I111+J111</f>
        <v>187.3144800777454</v>
      </c>
      <c r="M111" s="22">
        <f>L111*15/100</f>
        <v>28.09717201166181</v>
      </c>
      <c r="N111" s="22">
        <f>L111+M111</f>
        <v>215.4116520894072</v>
      </c>
      <c r="O111" s="35"/>
    </row>
    <row r="112" spans="1:15" ht="7.5" customHeight="1">
      <c r="A112" s="85"/>
      <c r="B112" s="139"/>
      <c r="C112" s="140"/>
      <c r="D112" s="8"/>
      <c r="E112" s="8"/>
      <c r="F112" s="86"/>
      <c r="G112" s="86"/>
      <c r="H112" s="8"/>
      <c r="I112" s="8"/>
      <c r="J112" s="8"/>
      <c r="K112" s="8"/>
      <c r="L112" s="8"/>
      <c r="M112" s="8"/>
      <c r="N112" s="8"/>
      <c r="O112" s="35"/>
    </row>
    <row r="113" spans="1:15" ht="9.75">
      <c r="A113" s="85">
        <v>20</v>
      </c>
      <c r="B113" s="23" t="s">
        <v>308</v>
      </c>
      <c r="C113" s="21" t="s">
        <v>202</v>
      </c>
      <c r="D113" s="91">
        <v>16460</v>
      </c>
      <c r="E113" s="83">
        <f>D113/20.58</f>
        <v>799.8056365403305</v>
      </c>
      <c r="F113" s="82"/>
      <c r="G113" s="92">
        <v>1100</v>
      </c>
      <c r="H113" s="91">
        <f>E113/G113</f>
        <v>0.7270960332184823</v>
      </c>
      <c r="I113" s="22">
        <f>H113*26.6/100</f>
        <v>0.1934075448361163</v>
      </c>
      <c r="J113" s="22">
        <f>H113*107.6/100</f>
        <v>0.7823553317430868</v>
      </c>
      <c r="K113" s="22"/>
      <c r="L113" s="22">
        <f>H113+I113+J113</f>
        <v>1.7028589097976854</v>
      </c>
      <c r="M113" s="22">
        <f>L113*15/100</f>
        <v>0.2554288364696528</v>
      </c>
      <c r="N113" s="22">
        <f>L113+M113</f>
        <v>1.9582877462673383</v>
      </c>
      <c r="O113" s="35"/>
    </row>
    <row r="114" spans="1:15" ht="7.5" customHeight="1">
      <c r="A114" s="85"/>
      <c r="B114" s="90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1"/>
      <c r="O114" s="35"/>
    </row>
    <row r="115" spans="1:15" ht="9.75">
      <c r="A115" s="72">
        <v>21</v>
      </c>
      <c r="B115" s="23" t="s">
        <v>309</v>
      </c>
      <c r="C115" s="85"/>
      <c r="D115" s="6"/>
      <c r="E115" s="8"/>
      <c r="F115" s="86"/>
      <c r="G115" s="86"/>
      <c r="H115" s="8"/>
      <c r="I115" s="8"/>
      <c r="J115" s="8"/>
      <c r="K115" s="8"/>
      <c r="L115" s="8"/>
      <c r="M115" s="8"/>
      <c r="N115" s="45"/>
      <c r="O115" s="35"/>
    </row>
    <row r="116" spans="1:15" ht="12" customHeight="1">
      <c r="A116" s="72"/>
      <c r="B116" s="24" t="s">
        <v>200</v>
      </c>
      <c r="C116" s="85" t="s">
        <v>190</v>
      </c>
      <c r="D116" s="91">
        <v>16460</v>
      </c>
      <c r="E116" s="83">
        <f>D116/20.58</f>
        <v>799.8056365403305</v>
      </c>
      <c r="F116" s="86"/>
      <c r="G116" s="86">
        <v>80</v>
      </c>
      <c r="H116" s="8">
        <f>E116/G116</f>
        <v>9.997570456754131</v>
      </c>
      <c r="I116" s="8">
        <f>H116*26.6/100</f>
        <v>2.6593537414965986</v>
      </c>
      <c r="J116" s="8">
        <f>H116*107.6/100</f>
        <v>10.757385811467445</v>
      </c>
      <c r="K116" s="8"/>
      <c r="L116" s="8">
        <f>H116+I116+J116</f>
        <v>23.414310009718175</v>
      </c>
      <c r="M116" s="8">
        <f>L116*15/100</f>
        <v>3.5121465014577264</v>
      </c>
      <c r="N116" s="8">
        <f>L116+M116</f>
        <v>26.9264565111759</v>
      </c>
      <c r="O116" s="35"/>
    </row>
    <row r="117" spans="1:15" ht="9.75">
      <c r="A117" s="72"/>
      <c r="B117" s="24" t="s">
        <v>253</v>
      </c>
      <c r="C117" s="85" t="s">
        <v>190</v>
      </c>
      <c r="D117" s="91">
        <v>16460</v>
      </c>
      <c r="E117" s="83">
        <f>D117/20.58</f>
        <v>799.8056365403305</v>
      </c>
      <c r="F117" s="86"/>
      <c r="G117" s="86">
        <v>26</v>
      </c>
      <c r="H117" s="8">
        <f>E117/G117</f>
        <v>30.761755251551172</v>
      </c>
      <c r="I117" s="8">
        <f>H117*26.6/100</f>
        <v>8.182626896912613</v>
      </c>
      <c r="J117" s="8">
        <f>H117*107.6/100</f>
        <v>33.09964865066906</v>
      </c>
      <c r="K117" s="8"/>
      <c r="L117" s="8">
        <f>H117+I117+J117</f>
        <v>72.04403079913286</v>
      </c>
      <c r="M117" s="8">
        <f>L117*15/100</f>
        <v>10.80660461986993</v>
      </c>
      <c r="N117" s="8">
        <f>L117+M117</f>
        <v>82.85063541900278</v>
      </c>
      <c r="O117" s="35"/>
    </row>
    <row r="118" spans="1:15" ht="12" customHeight="1">
      <c r="A118" s="21"/>
      <c r="B118" s="109" t="s">
        <v>254</v>
      </c>
      <c r="C118" s="21" t="s">
        <v>190</v>
      </c>
      <c r="D118" s="91">
        <v>16460</v>
      </c>
      <c r="E118" s="83">
        <f>D118/20.58</f>
        <v>799.8056365403305</v>
      </c>
      <c r="F118" s="82"/>
      <c r="G118" s="92">
        <v>16</v>
      </c>
      <c r="H118" s="91">
        <f>E118/G118</f>
        <v>49.98785228377066</v>
      </c>
      <c r="I118" s="22">
        <f>H118*26.6/100</f>
        <v>13.296768707482995</v>
      </c>
      <c r="J118" s="22">
        <f>H118*107.6/100</f>
        <v>53.78692905733722</v>
      </c>
      <c r="K118" s="22"/>
      <c r="L118" s="22">
        <f>H118+I118+J118</f>
        <v>117.07155004859086</v>
      </c>
      <c r="M118" s="22">
        <f>L118*15/100</f>
        <v>17.56073250728863</v>
      </c>
      <c r="N118" s="22">
        <f>L118+M118</f>
        <v>134.6322825558795</v>
      </c>
      <c r="O118" s="35"/>
    </row>
    <row r="119" spans="1:15" ht="7.5" customHeight="1">
      <c r="A119" s="85"/>
      <c r="B119" s="24"/>
      <c r="C119" s="85"/>
      <c r="D119" s="8"/>
      <c r="E119" s="8"/>
      <c r="F119" s="86"/>
      <c r="G119" s="86"/>
      <c r="H119" s="8"/>
      <c r="I119" s="8"/>
      <c r="J119" s="8"/>
      <c r="K119" s="8"/>
      <c r="L119" s="8"/>
      <c r="M119" s="8"/>
      <c r="N119" s="8"/>
      <c r="O119" s="35"/>
    </row>
    <row r="120" spans="1:15" ht="11.25" customHeight="1">
      <c r="A120" s="72">
        <v>22</v>
      </c>
      <c r="B120" s="121" t="s">
        <v>256</v>
      </c>
      <c r="C120" s="19"/>
      <c r="D120" s="59"/>
      <c r="E120" s="75"/>
      <c r="F120" s="74"/>
      <c r="G120" s="89"/>
      <c r="H120" s="11"/>
      <c r="I120" s="71"/>
      <c r="J120" s="71"/>
      <c r="K120" s="71"/>
      <c r="L120" s="71"/>
      <c r="M120" s="71"/>
      <c r="N120" s="71"/>
      <c r="O120" s="35"/>
    </row>
    <row r="121" spans="1:15" ht="12" customHeight="1">
      <c r="A121" s="80"/>
      <c r="B121" s="122" t="s">
        <v>225</v>
      </c>
      <c r="C121" s="21" t="s">
        <v>202</v>
      </c>
      <c r="D121" s="91">
        <v>16460</v>
      </c>
      <c r="E121" s="83">
        <f>D121/20.58</f>
        <v>799.8056365403305</v>
      </c>
      <c r="F121" s="82"/>
      <c r="G121" s="92">
        <v>120</v>
      </c>
      <c r="H121" s="91">
        <f>E121/G121</f>
        <v>6.665046971169421</v>
      </c>
      <c r="I121" s="22">
        <f>H121*26.6/100</f>
        <v>1.772902494331066</v>
      </c>
      <c r="J121" s="22">
        <f>H121*107.6/100</f>
        <v>7.171590540978297</v>
      </c>
      <c r="K121" s="22"/>
      <c r="L121" s="22">
        <f>H121+I121+J121</f>
        <v>15.609540006478785</v>
      </c>
      <c r="M121" s="22">
        <f>L121*15/100</f>
        <v>2.3414310009718178</v>
      </c>
      <c r="N121" s="22">
        <f>L121+M121</f>
        <v>17.9509710074506</v>
      </c>
      <c r="O121" s="35"/>
    </row>
    <row r="122" spans="1:15" ht="8.25" customHeight="1">
      <c r="A122" s="85"/>
      <c r="B122" s="23"/>
      <c r="C122" s="21"/>
      <c r="D122" s="22"/>
      <c r="E122" s="83"/>
      <c r="F122" s="82"/>
      <c r="G122" s="92"/>
      <c r="H122" s="91"/>
      <c r="I122" s="22"/>
      <c r="J122" s="22"/>
      <c r="K122" s="22"/>
      <c r="L122" s="22"/>
      <c r="M122" s="22"/>
      <c r="N122" s="22"/>
      <c r="O122" s="35"/>
    </row>
    <row r="123" spans="1:15" ht="13.5" customHeight="1">
      <c r="A123" s="94">
        <v>23</v>
      </c>
      <c r="B123" s="23" t="s">
        <v>226</v>
      </c>
      <c r="C123" s="85" t="s">
        <v>227</v>
      </c>
      <c r="D123" s="91">
        <v>16460</v>
      </c>
      <c r="E123" s="83">
        <f>D123/20.58</f>
        <v>799.8056365403305</v>
      </c>
      <c r="F123" s="86"/>
      <c r="G123" s="95">
        <v>500</v>
      </c>
      <c r="H123" s="64">
        <f>E123/G123</f>
        <v>1.599611273080661</v>
      </c>
      <c r="I123" s="8">
        <f>H123*26.6/100</f>
        <v>0.4254965986394559</v>
      </c>
      <c r="J123" s="8">
        <f>H123*107.6/100</f>
        <v>1.7211817298347913</v>
      </c>
      <c r="K123" s="8"/>
      <c r="L123" s="8">
        <f>H123+I123+J123</f>
        <v>3.746289601554908</v>
      </c>
      <c r="M123" s="8">
        <f>L123*15/100</f>
        <v>0.5619434402332363</v>
      </c>
      <c r="N123" s="8">
        <f>L123+M123</f>
        <v>4.308233041788144</v>
      </c>
      <c r="O123" s="35"/>
    </row>
    <row r="124" spans="1:15" ht="9" customHeight="1">
      <c r="A124" s="94"/>
      <c r="B124" s="23"/>
      <c r="C124" s="85"/>
      <c r="D124" s="22"/>
      <c r="E124" s="88"/>
      <c r="F124" s="86"/>
      <c r="G124" s="95"/>
      <c r="H124" s="64"/>
      <c r="I124" s="8"/>
      <c r="J124" s="8"/>
      <c r="K124" s="8"/>
      <c r="L124" s="8"/>
      <c r="M124" s="8"/>
      <c r="N124" s="8"/>
      <c r="O124" s="35"/>
    </row>
    <row r="125" spans="1:15" ht="15" customHeight="1">
      <c r="A125" s="94">
        <v>24</v>
      </c>
      <c r="B125" s="23" t="s">
        <v>257</v>
      </c>
      <c r="C125" s="85" t="s">
        <v>228</v>
      </c>
      <c r="D125" s="91">
        <v>16460</v>
      </c>
      <c r="E125" s="83">
        <f>D125/20.58</f>
        <v>799.8056365403305</v>
      </c>
      <c r="F125" s="86"/>
      <c r="G125" s="95">
        <v>100</v>
      </c>
      <c r="H125" s="64">
        <f>E125/G125</f>
        <v>7.998056365403305</v>
      </c>
      <c r="I125" s="8">
        <f>H125*26.6/100</f>
        <v>2.127482993197279</v>
      </c>
      <c r="J125" s="8">
        <f>H125*107.6/100</f>
        <v>8.605908649173957</v>
      </c>
      <c r="K125" s="8"/>
      <c r="L125" s="8">
        <f>H125+I125+J125</f>
        <v>18.73144800777454</v>
      </c>
      <c r="M125" s="8">
        <f>L125*15/100</f>
        <v>2.809717201166181</v>
      </c>
      <c r="N125" s="8">
        <f>L125+M125</f>
        <v>21.54116520894072</v>
      </c>
      <c r="O125" s="35"/>
    </row>
    <row r="126" spans="1:15" ht="8.25" customHeight="1">
      <c r="A126" s="85"/>
      <c r="B126" s="5"/>
      <c r="C126" s="85"/>
      <c r="D126" s="8"/>
      <c r="E126" s="8"/>
      <c r="F126" s="86"/>
      <c r="G126" s="86"/>
      <c r="H126" s="8"/>
      <c r="I126" s="8"/>
      <c r="J126" s="8"/>
      <c r="K126" s="8"/>
      <c r="L126" s="8"/>
      <c r="M126" s="8"/>
      <c r="N126" s="8"/>
      <c r="O126" s="35"/>
    </row>
    <row r="127" spans="1:15" ht="13.5" customHeight="1">
      <c r="A127" s="72">
        <v>25</v>
      </c>
      <c r="B127" s="23" t="s">
        <v>229</v>
      </c>
      <c r="C127" s="85"/>
      <c r="D127" s="6"/>
      <c r="E127" s="8"/>
      <c r="F127" s="86"/>
      <c r="G127" s="86"/>
      <c r="H127" s="8"/>
      <c r="I127" s="8"/>
      <c r="J127" s="8"/>
      <c r="K127" s="8"/>
      <c r="L127" s="8"/>
      <c r="M127" s="8"/>
      <c r="N127" s="8"/>
      <c r="O127" s="35"/>
    </row>
    <row r="128" spans="1:15" ht="9.75">
      <c r="A128" s="72"/>
      <c r="B128" s="5" t="s">
        <v>230</v>
      </c>
      <c r="C128" s="85" t="s">
        <v>227</v>
      </c>
      <c r="D128" s="91">
        <v>16460</v>
      </c>
      <c r="E128" s="83">
        <f>D128/20.58</f>
        <v>799.8056365403305</v>
      </c>
      <c r="F128" s="86"/>
      <c r="G128" s="86">
        <v>55</v>
      </c>
      <c r="H128" s="8">
        <f>E128/G128</f>
        <v>14.541920664369645</v>
      </c>
      <c r="I128" s="8">
        <f>H128*26.6/100</f>
        <v>3.8681508967223253</v>
      </c>
      <c r="J128" s="8">
        <f>H128*107.6/100</f>
        <v>15.647106634861736</v>
      </c>
      <c r="K128" s="8"/>
      <c r="L128" s="8">
        <f>H128+I128+J128</f>
        <v>34.05717819595371</v>
      </c>
      <c r="M128" s="8">
        <f>L128*15/100</f>
        <v>5.108576729393056</v>
      </c>
      <c r="N128" s="8">
        <f>L128+M128</f>
        <v>39.16575492534677</v>
      </c>
      <c r="O128" s="35"/>
    </row>
    <row r="129" spans="1:15" ht="9.75">
      <c r="A129" s="80"/>
      <c r="B129" s="90" t="s">
        <v>231</v>
      </c>
      <c r="C129" s="21" t="s">
        <v>227</v>
      </c>
      <c r="D129" s="91">
        <v>16460</v>
      </c>
      <c r="E129" s="83">
        <f>D129/20.58</f>
        <v>799.8056365403305</v>
      </c>
      <c r="F129" s="82"/>
      <c r="G129" s="92">
        <v>75</v>
      </c>
      <c r="H129" s="91">
        <f>E129/G129</f>
        <v>10.664075153871073</v>
      </c>
      <c r="I129" s="22">
        <f>H129*26.6/100</f>
        <v>2.8366439909297054</v>
      </c>
      <c r="J129" s="22">
        <f>H129*107.6/100</f>
        <v>11.474544865565274</v>
      </c>
      <c r="K129" s="22"/>
      <c r="L129" s="22">
        <f>H129+I129+J129</f>
        <v>24.975264010366054</v>
      </c>
      <c r="M129" s="22">
        <f>L129*15/100</f>
        <v>3.746289601554908</v>
      </c>
      <c r="N129" s="22">
        <f>L129+M129</f>
        <v>28.72155361192096</v>
      </c>
      <c r="O129" s="35"/>
    </row>
    <row r="130" spans="1:15" ht="7.5" customHeight="1">
      <c r="A130" s="85"/>
      <c r="B130" s="5"/>
      <c r="C130" s="85"/>
      <c r="D130" s="8"/>
      <c r="E130" s="8"/>
      <c r="F130" s="86"/>
      <c r="G130" s="86"/>
      <c r="H130" s="8"/>
      <c r="I130" s="8"/>
      <c r="J130" s="8"/>
      <c r="K130" s="8"/>
      <c r="L130" s="8"/>
      <c r="M130" s="8"/>
      <c r="N130" s="8"/>
      <c r="O130" s="35"/>
    </row>
    <row r="131" spans="1:15" ht="9.75">
      <c r="A131" s="72">
        <v>26</v>
      </c>
      <c r="B131" s="121" t="s">
        <v>310</v>
      </c>
      <c r="C131" s="19" t="s">
        <v>232</v>
      </c>
      <c r="D131" s="91">
        <v>16460</v>
      </c>
      <c r="E131" s="83">
        <f>D131/20.58</f>
        <v>799.8056365403305</v>
      </c>
      <c r="F131" s="74"/>
      <c r="G131" s="89">
        <v>130</v>
      </c>
      <c r="H131" s="11">
        <f>E131/G131</f>
        <v>6.1523510503102345</v>
      </c>
      <c r="I131" s="71">
        <f>H131*26.6/100</f>
        <v>1.6365253793825223</v>
      </c>
      <c r="J131" s="71">
        <f>H131*107.6/100</f>
        <v>6.619929730133812</v>
      </c>
      <c r="K131" s="71"/>
      <c r="L131" s="71">
        <f>H131+I131+J131</f>
        <v>14.408806159826568</v>
      </c>
      <c r="M131" s="71">
        <f>L131*15/100</f>
        <v>2.1613209239739852</v>
      </c>
      <c r="N131" s="71">
        <f>L131+M131</f>
        <v>16.570127083800553</v>
      </c>
      <c r="O131" s="35"/>
    </row>
    <row r="132" spans="1:15" ht="9.75">
      <c r="A132" s="80"/>
      <c r="B132" s="142"/>
      <c r="C132" s="80" t="s">
        <v>233</v>
      </c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31"/>
    </row>
    <row r="133" spans="1:15" ht="6" customHeight="1">
      <c r="A133" s="144"/>
      <c r="B133" s="5"/>
      <c r="C133" s="85"/>
      <c r="D133" s="45"/>
      <c r="E133" s="45"/>
      <c r="F133" s="141"/>
      <c r="G133" s="138"/>
      <c r="H133" s="123"/>
      <c r="I133" s="45"/>
      <c r="J133" s="45"/>
      <c r="K133" s="45"/>
      <c r="L133" s="45"/>
      <c r="M133" s="45"/>
      <c r="N133" s="141"/>
      <c r="O133" s="31"/>
    </row>
    <row r="134" spans="1:15" ht="9.75">
      <c r="A134" s="85">
        <v>27</v>
      </c>
      <c r="B134" s="23" t="s">
        <v>311</v>
      </c>
      <c r="C134" s="85" t="s">
        <v>353</v>
      </c>
      <c r="D134" s="91">
        <v>16460</v>
      </c>
      <c r="E134" s="83">
        <f>D134/20.58</f>
        <v>799.8056365403305</v>
      </c>
      <c r="F134" s="86"/>
      <c r="G134" s="86">
        <v>65</v>
      </c>
      <c r="H134" s="8">
        <f>E134/G134</f>
        <v>12.304702100620469</v>
      </c>
      <c r="I134" s="8">
        <f>H134*26.6/100</f>
        <v>3.2730507587650446</v>
      </c>
      <c r="J134" s="8">
        <f>H134*107.6/100</f>
        <v>13.239859460267624</v>
      </c>
      <c r="K134" s="8"/>
      <c r="L134" s="8">
        <f>H134+I134+J134</f>
        <v>28.817612319653136</v>
      </c>
      <c r="M134" s="8">
        <f>L134*15/100</f>
        <v>4.3226418479479705</v>
      </c>
      <c r="N134" s="8">
        <f>L134+M134</f>
        <v>33.14025416760111</v>
      </c>
      <c r="O134" s="35"/>
    </row>
    <row r="135" spans="1:15" ht="8.25" customHeight="1">
      <c r="A135" s="85"/>
      <c r="B135" s="23"/>
      <c r="C135" s="85"/>
      <c r="D135" s="8"/>
      <c r="E135" s="8"/>
      <c r="F135" s="86"/>
      <c r="G135" s="86"/>
      <c r="H135" s="8"/>
      <c r="I135" s="8"/>
      <c r="J135" s="8"/>
      <c r="K135" s="8"/>
      <c r="L135" s="8"/>
      <c r="M135" s="8"/>
      <c r="N135" s="8"/>
      <c r="O135" s="35"/>
    </row>
    <row r="136" spans="1:15" ht="9.75">
      <c r="A136" s="72">
        <v>28</v>
      </c>
      <c r="B136" s="121" t="s">
        <v>234</v>
      </c>
      <c r="C136" s="19"/>
      <c r="D136" s="59"/>
      <c r="E136" s="75"/>
      <c r="F136" s="74"/>
      <c r="G136" s="89"/>
      <c r="H136" s="11"/>
      <c r="I136" s="71"/>
      <c r="J136" s="71"/>
      <c r="K136" s="71"/>
      <c r="L136" s="71"/>
      <c r="M136" s="71"/>
      <c r="N136" s="71"/>
      <c r="O136" s="35"/>
    </row>
    <row r="137" spans="1:15" ht="9.75">
      <c r="A137" s="80"/>
      <c r="B137" s="122" t="s">
        <v>258</v>
      </c>
      <c r="C137" s="21" t="s">
        <v>216</v>
      </c>
      <c r="D137" s="91">
        <v>16460</v>
      </c>
      <c r="E137" s="83">
        <f>D137/20.58</f>
        <v>799.8056365403305</v>
      </c>
      <c r="F137" s="82"/>
      <c r="G137" s="92">
        <v>90</v>
      </c>
      <c r="H137" s="91">
        <f>E137/G137</f>
        <v>8.886729294892561</v>
      </c>
      <c r="I137" s="22">
        <f>H137*26.6/100</f>
        <v>2.3638699924414213</v>
      </c>
      <c r="J137" s="22">
        <f>H137*107.6/100</f>
        <v>9.562120721304396</v>
      </c>
      <c r="K137" s="22"/>
      <c r="L137" s="22">
        <f>H137+I137+J137</f>
        <v>20.81272000863838</v>
      </c>
      <c r="M137" s="22">
        <f>L137*15/100</f>
        <v>3.1219080012957567</v>
      </c>
      <c r="N137" s="22">
        <f>L137+M137</f>
        <v>23.934628009934137</v>
      </c>
      <c r="O137" s="35"/>
    </row>
    <row r="138" spans="1:15" ht="7.5" customHeight="1">
      <c r="A138" s="80"/>
      <c r="B138" s="90"/>
      <c r="C138" s="21"/>
      <c r="D138" s="22"/>
      <c r="E138" s="83"/>
      <c r="F138" s="96"/>
      <c r="G138" s="92"/>
      <c r="H138" s="91"/>
      <c r="I138" s="22"/>
      <c r="J138" s="22"/>
      <c r="K138" s="22"/>
      <c r="L138" s="22"/>
      <c r="M138" s="22"/>
      <c r="N138" s="22"/>
      <c r="O138" s="35"/>
    </row>
    <row r="139" spans="1:15" ht="9.75">
      <c r="A139" s="94">
        <v>29</v>
      </c>
      <c r="B139" s="23" t="s">
        <v>235</v>
      </c>
      <c r="C139" s="85" t="s">
        <v>236</v>
      </c>
      <c r="D139" s="91">
        <v>16460</v>
      </c>
      <c r="E139" s="83">
        <f>D139/20.58</f>
        <v>799.8056365403305</v>
      </c>
      <c r="F139" s="102">
        <v>0.5</v>
      </c>
      <c r="G139" s="95"/>
      <c r="H139" s="64">
        <f>E139*F139</f>
        <v>399.90281827016526</v>
      </c>
      <c r="I139" s="8">
        <f>H139*26.6/100</f>
        <v>106.37414965986396</v>
      </c>
      <c r="J139" s="8">
        <f>H139*107.6/100</f>
        <v>430.29543245869775</v>
      </c>
      <c r="K139" s="8"/>
      <c r="L139" s="8">
        <f>H139+I139+J139</f>
        <v>936.5724003887269</v>
      </c>
      <c r="M139" s="8">
        <f>L139*15/100</f>
        <v>140.48586005830904</v>
      </c>
      <c r="N139" s="8">
        <f>L139+M139</f>
        <v>1077.058260447036</v>
      </c>
      <c r="O139" s="35"/>
    </row>
    <row r="140" spans="1:15" ht="6" customHeight="1">
      <c r="A140" s="94"/>
      <c r="B140" s="23"/>
      <c r="C140" s="85"/>
      <c r="D140" s="8"/>
      <c r="E140" s="88"/>
      <c r="F140" s="102"/>
      <c r="G140" s="95"/>
      <c r="H140" s="64"/>
      <c r="I140" s="8"/>
      <c r="J140" s="8"/>
      <c r="K140" s="8"/>
      <c r="L140" s="8"/>
      <c r="M140" s="8"/>
      <c r="N140" s="8"/>
      <c r="O140" s="35"/>
    </row>
    <row r="141" spans="1:15" ht="9.75">
      <c r="A141" s="94">
        <v>30</v>
      </c>
      <c r="B141" s="23" t="s">
        <v>352</v>
      </c>
      <c r="C141" s="85" t="s">
        <v>353</v>
      </c>
      <c r="D141" s="91">
        <v>16460</v>
      </c>
      <c r="E141" s="83">
        <f>D141/20.58</f>
        <v>799.8056365403305</v>
      </c>
      <c r="F141" s="86"/>
      <c r="G141" s="86">
        <v>50</v>
      </c>
      <c r="H141" s="8">
        <f>E141/G141</f>
        <v>15.99611273080661</v>
      </c>
      <c r="I141" s="8">
        <f>H141*26.6/100</f>
        <v>4.254965986394558</v>
      </c>
      <c r="J141" s="8">
        <f>H141*107.6/100</f>
        <v>17.211817298347913</v>
      </c>
      <c r="K141" s="8"/>
      <c r="L141" s="8">
        <f>H141+I141+J141</f>
        <v>37.46289601554908</v>
      </c>
      <c r="M141" s="8">
        <f>L141*15/100</f>
        <v>5.619434402332362</v>
      </c>
      <c r="N141" s="8">
        <f>L141+M141</f>
        <v>43.08233041788144</v>
      </c>
      <c r="O141" s="35"/>
    </row>
    <row r="142" spans="1:15" ht="9.75">
      <c r="A142" s="94"/>
      <c r="B142" s="23"/>
      <c r="C142" s="85"/>
      <c r="D142" s="8"/>
      <c r="E142" s="88"/>
      <c r="F142" s="102"/>
      <c r="G142" s="95"/>
      <c r="H142" s="64"/>
      <c r="I142" s="8"/>
      <c r="J142" s="8"/>
      <c r="K142" s="8"/>
      <c r="L142" s="8"/>
      <c r="M142" s="8"/>
      <c r="N142" s="8"/>
      <c r="O142" s="35"/>
    </row>
    <row r="143" spans="1:15" ht="9.75">
      <c r="A143" s="72">
        <v>31</v>
      </c>
      <c r="B143" s="121" t="s">
        <v>237</v>
      </c>
      <c r="C143" s="19"/>
      <c r="D143" s="59"/>
      <c r="E143" s="75"/>
      <c r="F143" s="74"/>
      <c r="G143" s="89"/>
      <c r="H143" s="11"/>
      <c r="I143" s="71"/>
      <c r="J143" s="71"/>
      <c r="K143" s="71"/>
      <c r="L143" s="71"/>
      <c r="M143" s="71"/>
      <c r="N143" s="71"/>
      <c r="O143" s="35"/>
    </row>
    <row r="144" spans="1:15" ht="9.75">
      <c r="A144" s="80"/>
      <c r="B144" s="122" t="s">
        <v>238</v>
      </c>
      <c r="C144" s="21" t="s">
        <v>239</v>
      </c>
      <c r="D144" s="91">
        <v>16460</v>
      </c>
      <c r="E144" s="83">
        <f>D144/20.58</f>
        <v>799.8056365403305</v>
      </c>
      <c r="F144" s="82"/>
      <c r="G144" s="92">
        <v>140</v>
      </c>
      <c r="H144" s="91">
        <f>E144/G144</f>
        <v>5.712897403859504</v>
      </c>
      <c r="I144" s="22">
        <f>H144*26.6/100</f>
        <v>1.5196307094266281</v>
      </c>
      <c r="J144" s="22">
        <f>H144*107.6/100</f>
        <v>6.147077606552826</v>
      </c>
      <c r="K144" s="22"/>
      <c r="L144" s="22">
        <f>H144+I144+J144</f>
        <v>13.379605719838958</v>
      </c>
      <c r="M144" s="22">
        <f>L144*15/100</f>
        <v>2.0069408579758434</v>
      </c>
      <c r="N144" s="22">
        <f>L144+M144</f>
        <v>15.386546577814801</v>
      </c>
      <c r="O144" s="35"/>
    </row>
    <row r="145" spans="1:15" ht="8.25" customHeight="1">
      <c r="A145" s="85"/>
      <c r="B145" s="23"/>
      <c r="C145" s="85"/>
      <c r="D145" s="8"/>
      <c r="E145" s="8"/>
      <c r="F145" s="86"/>
      <c r="G145" s="86"/>
      <c r="H145" s="8"/>
      <c r="I145" s="8"/>
      <c r="J145" s="8"/>
      <c r="K145" s="8"/>
      <c r="L145" s="8"/>
      <c r="M145" s="8"/>
      <c r="N145" s="8"/>
      <c r="O145" s="35"/>
    </row>
    <row r="146" spans="1:15" ht="9.75">
      <c r="A146" s="72">
        <v>32</v>
      </c>
      <c r="B146" s="121" t="s">
        <v>312</v>
      </c>
      <c r="C146" s="19"/>
      <c r="D146" s="59"/>
      <c r="E146" s="75"/>
      <c r="F146" s="74"/>
      <c r="G146" s="89"/>
      <c r="H146" s="11"/>
      <c r="I146" s="71"/>
      <c r="J146" s="71"/>
      <c r="K146" s="71"/>
      <c r="L146" s="71"/>
      <c r="M146" s="71"/>
      <c r="N146" s="71"/>
      <c r="O146" s="35"/>
    </row>
    <row r="147" spans="1:15" ht="9.75">
      <c r="A147" s="72"/>
      <c r="B147" s="121" t="s">
        <v>240</v>
      </c>
      <c r="C147" s="19" t="s">
        <v>241</v>
      </c>
      <c r="D147" s="59"/>
      <c r="E147" s="75"/>
      <c r="F147" s="74"/>
      <c r="G147" s="89"/>
      <c r="H147" s="11"/>
      <c r="I147" s="71"/>
      <c r="J147" s="71"/>
      <c r="K147" s="71"/>
      <c r="L147" s="71"/>
      <c r="M147" s="71"/>
      <c r="N147" s="71"/>
      <c r="O147" s="35"/>
    </row>
    <row r="148" spans="1:15" ht="9.75">
      <c r="A148" s="80"/>
      <c r="B148" s="122" t="s">
        <v>242</v>
      </c>
      <c r="C148" s="21" t="s">
        <v>243</v>
      </c>
      <c r="D148" s="91">
        <v>16460</v>
      </c>
      <c r="E148" s="83">
        <f>D148/20.58</f>
        <v>799.8056365403305</v>
      </c>
      <c r="F148" s="82"/>
      <c r="G148" s="92">
        <v>24</v>
      </c>
      <c r="H148" s="91">
        <f>E148/G148</f>
        <v>33.32523485584711</v>
      </c>
      <c r="I148" s="22">
        <f>H148*26.6/100</f>
        <v>8.864512471655331</v>
      </c>
      <c r="J148" s="22">
        <f>H148*107.6/100</f>
        <v>35.85795270489149</v>
      </c>
      <c r="K148" s="22"/>
      <c r="L148" s="22">
        <f>H148+I148+J148</f>
        <v>78.04770003239392</v>
      </c>
      <c r="M148" s="22">
        <f>L148*15/100</f>
        <v>11.707155004859088</v>
      </c>
      <c r="N148" s="22">
        <f>L148+M148</f>
        <v>89.75485503725301</v>
      </c>
      <c r="O148" s="35"/>
    </row>
    <row r="149" spans="1:15" ht="9.75">
      <c r="A149" s="80"/>
      <c r="B149" s="122"/>
      <c r="C149" s="21"/>
      <c r="D149" s="22"/>
      <c r="E149" s="83"/>
      <c r="F149" s="82"/>
      <c r="G149" s="92"/>
      <c r="H149" s="91"/>
      <c r="I149" s="22"/>
      <c r="J149" s="22"/>
      <c r="K149" s="22"/>
      <c r="L149" s="22"/>
      <c r="M149" s="22"/>
      <c r="N149" s="22"/>
      <c r="O149" s="35"/>
    </row>
    <row r="150" spans="1:15" ht="9.75">
      <c r="A150" s="80">
        <v>33</v>
      </c>
      <c r="B150" s="122" t="s">
        <v>350</v>
      </c>
      <c r="C150" s="19"/>
      <c r="D150" s="59"/>
      <c r="E150" s="75"/>
      <c r="F150" s="74"/>
      <c r="G150" s="89"/>
      <c r="H150" s="11"/>
      <c r="I150" s="71"/>
      <c r="J150" s="71"/>
      <c r="K150" s="71"/>
      <c r="L150" s="71"/>
      <c r="M150" s="71"/>
      <c r="N150" s="71"/>
      <c r="O150" s="35"/>
    </row>
    <row r="151" spans="1:15" ht="9.75">
      <c r="A151" s="80"/>
      <c r="B151" s="122" t="s">
        <v>351</v>
      </c>
      <c r="C151" s="85" t="s">
        <v>227</v>
      </c>
      <c r="D151" s="91">
        <v>16460</v>
      </c>
      <c r="E151" s="83">
        <f>D151/20.58</f>
        <v>799.8056365403305</v>
      </c>
      <c r="F151" s="82"/>
      <c r="G151" s="92">
        <v>170</v>
      </c>
      <c r="H151" s="91">
        <f>E151/G151</f>
        <v>4.704739038472533</v>
      </c>
      <c r="I151" s="22">
        <f>H151*26.6/100</f>
        <v>1.2514605842336939</v>
      </c>
      <c r="J151" s="22">
        <f>H151*107.6/100</f>
        <v>5.062299205396445</v>
      </c>
      <c r="K151" s="22"/>
      <c r="L151" s="22">
        <f>H151+I151+J151</f>
        <v>11.018498828102672</v>
      </c>
      <c r="M151" s="22">
        <f>L151*15/100</f>
        <v>1.6527748242154008</v>
      </c>
      <c r="N151" s="22">
        <f>L151+M151</f>
        <v>12.671273652318073</v>
      </c>
      <c r="O151" s="35"/>
    </row>
    <row r="152" spans="1:15" ht="7.5" customHeight="1">
      <c r="A152" s="85"/>
      <c r="B152" s="23"/>
      <c r="C152" s="85"/>
      <c r="D152" s="8"/>
      <c r="E152" s="8"/>
      <c r="F152" s="86"/>
      <c r="G152" s="86"/>
      <c r="H152" s="8"/>
      <c r="I152" s="8"/>
      <c r="J152" s="8"/>
      <c r="K152" s="8"/>
      <c r="L152" s="8"/>
      <c r="M152" s="8"/>
      <c r="N152" s="8"/>
      <c r="O152" s="35"/>
    </row>
    <row r="153" spans="1:15" ht="9.75">
      <c r="A153" s="72">
        <v>34</v>
      </c>
      <c r="B153" s="121" t="s">
        <v>314</v>
      </c>
      <c r="C153" s="19"/>
      <c r="D153" s="59"/>
      <c r="E153" s="75"/>
      <c r="F153" s="74"/>
      <c r="G153" s="89"/>
      <c r="H153" s="11"/>
      <c r="I153" s="71"/>
      <c r="J153" s="71"/>
      <c r="K153" s="71"/>
      <c r="L153" s="71"/>
      <c r="M153" s="71"/>
      <c r="N153" s="71"/>
      <c r="O153" s="35"/>
    </row>
    <row r="154" spans="1:15" ht="9.75">
      <c r="A154" s="21"/>
      <c r="B154" s="122" t="s">
        <v>313</v>
      </c>
      <c r="C154" s="21" t="s">
        <v>216</v>
      </c>
      <c r="D154" s="91">
        <v>16460</v>
      </c>
      <c r="E154" s="83">
        <f>D154/20.58</f>
        <v>799.8056365403305</v>
      </c>
      <c r="F154" s="96"/>
      <c r="G154" s="82">
        <v>70</v>
      </c>
      <c r="H154" s="22">
        <f>E154/G154</f>
        <v>11.425794807719008</v>
      </c>
      <c r="I154" s="22">
        <f>H154*26.6/100</f>
        <v>3.0392614188532563</v>
      </c>
      <c r="J154" s="22">
        <f>H154*107.6/100</f>
        <v>12.294155213105652</v>
      </c>
      <c r="K154" s="22"/>
      <c r="L154" s="22">
        <f>H154+I154+J154</f>
        <v>26.759211439677916</v>
      </c>
      <c r="M154" s="22">
        <f>L154*15/100</f>
        <v>4.013881715951687</v>
      </c>
      <c r="N154" s="22">
        <f>L154+M154</f>
        <v>30.773093155629603</v>
      </c>
      <c r="O154" s="35"/>
    </row>
    <row r="155" spans="1:15" ht="9" customHeight="1">
      <c r="A155" s="21"/>
      <c r="B155" s="90"/>
      <c r="C155" s="21"/>
      <c r="D155" s="81"/>
      <c r="E155" s="83"/>
      <c r="F155" s="82"/>
      <c r="G155" s="92"/>
      <c r="H155" s="91"/>
      <c r="I155" s="22"/>
      <c r="J155" s="22"/>
      <c r="K155" s="22"/>
      <c r="L155" s="22"/>
      <c r="M155" s="22"/>
      <c r="N155" s="22"/>
      <c r="O155" s="35"/>
    </row>
    <row r="156" spans="1:15" ht="9.75">
      <c r="A156" s="72">
        <v>35</v>
      </c>
      <c r="B156" s="121" t="s">
        <v>245</v>
      </c>
      <c r="C156" s="72" t="s">
        <v>244</v>
      </c>
      <c r="D156" s="91">
        <v>16460</v>
      </c>
      <c r="E156" s="83">
        <f>D156/20.58</f>
        <v>799.8056365403305</v>
      </c>
      <c r="F156" s="103">
        <v>0.322</v>
      </c>
      <c r="G156" s="89"/>
      <c r="H156" s="11">
        <f>E156*F156</f>
        <v>257.53741496598644</v>
      </c>
      <c r="I156" s="71">
        <f>H156*26.6/100</f>
        <v>68.5049523809524</v>
      </c>
      <c r="J156" s="71">
        <f>H156*107.6/100</f>
        <v>277.1102585034014</v>
      </c>
      <c r="K156" s="71"/>
      <c r="L156" s="71">
        <f>H156+I156+J156</f>
        <v>603.1526258503402</v>
      </c>
      <c r="M156" s="71">
        <f>L156*15/100</f>
        <v>90.47289387755103</v>
      </c>
      <c r="N156" s="71">
        <f>L156+M156</f>
        <v>693.6255197278913</v>
      </c>
      <c r="O156" s="35"/>
    </row>
    <row r="157" spans="1:15" ht="9.75">
      <c r="A157" s="21"/>
      <c r="B157" s="122" t="s">
        <v>315</v>
      </c>
      <c r="C157" s="21"/>
      <c r="D157" s="81"/>
      <c r="E157" s="22"/>
      <c r="F157" s="96"/>
      <c r="G157" s="82"/>
      <c r="H157" s="22"/>
      <c r="I157" s="22"/>
      <c r="J157" s="22"/>
      <c r="K157" s="22"/>
      <c r="L157" s="22"/>
      <c r="M157" s="22"/>
      <c r="N157" s="22"/>
      <c r="O157" s="35"/>
    </row>
    <row r="158" spans="1:15" ht="8.25" customHeight="1">
      <c r="A158" s="72"/>
      <c r="B158" s="26"/>
      <c r="C158" s="19"/>
      <c r="D158" s="59"/>
      <c r="E158" s="75"/>
      <c r="F158" s="103"/>
      <c r="G158" s="89"/>
      <c r="H158" s="11"/>
      <c r="I158" s="71"/>
      <c r="J158" s="71"/>
      <c r="K158" s="71"/>
      <c r="L158" s="71"/>
      <c r="M158" s="71"/>
      <c r="N158" s="71"/>
      <c r="O158" s="35"/>
    </row>
    <row r="159" spans="1:15" ht="9.75">
      <c r="A159" s="99"/>
      <c r="B159" s="120" t="s">
        <v>316</v>
      </c>
      <c r="C159" s="19"/>
      <c r="D159" s="73"/>
      <c r="E159" s="71"/>
      <c r="F159" s="103"/>
      <c r="G159" s="74"/>
      <c r="H159" s="71"/>
      <c r="I159" s="71"/>
      <c r="J159" s="71"/>
      <c r="K159" s="71"/>
      <c r="L159" s="71"/>
      <c r="M159" s="71"/>
      <c r="N159" s="71"/>
      <c r="O159" s="31"/>
    </row>
    <row r="160" spans="1:15" ht="6" customHeight="1">
      <c r="A160" s="80"/>
      <c r="B160" s="120"/>
      <c r="C160" s="21"/>
      <c r="D160" s="97"/>
      <c r="E160" s="83"/>
      <c r="F160" s="96"/>
      <c r="G160" s="92"/>
      <c r="H160" s="91"/>
      <c r="I160" s="22"/>
      <c r="J160" s="22"/>
      <c r="K160" s="22"/>
      <c r="L160" s="22"/>
      <c r="M160" s="22"/>
      <c r="N160" s="22"/>
      <c r="O160" s="35"/>
    </row>
    <row r="161" spans="1:15" ht="12.75" customHeight="1">
      <c r="A161" s="85">
        <v>36</v>
      </c>
      <c r="B161" s="23" t="s">
        <v>259</v>
      </c>
      <c r="C161" s="21" t="s">
        <v>319</v>
      </c>
      <c r="D161" s="45"/>
      <c r="E161" s="45"/>
      <c r="F161" s="45" t="s">
        <v>356</v>
      </c>
      <c r="G161" s="45" t="s">
        <v>357</v>
      </c>
      <c r="H161" s="45">
        <v>21.256</v>
      </c>
      <c r="I161" s="45" t="s">
        <v>358</v>
      </c>
      <c r="J161" s="45">
        <v>650</v>
      </c>
      <c r="K161" s="45"/>
      <c r="L161" s="45"/>
      <c r="M161" s="45"/>
      <c r="N161" s="71">
        <f>J161/H161</f>
        <v>30.5796010538201</v>
      </c>
      <c r="O161" s="35"/>
    </row>
    <row r="162" spans="1:15" ht="9" customHeight="1">
      <c r="A162" s="131"/>
      <c r="B162" s="130"/>
      <c r="C162" s="85"/>
      <c r="D162" s="8"/>
      <c r="E162" s="8"/>
      <c r="F162" s="74"/>
      <c r="G162" s="86"/>
      <c r="H162" s="133"/>
      <c r="I162" s="8"/>
      <c r="J162" s="71"/>
      <c r="K162" s="8"/>
      <c r="L162" s="71"/>
      <c r="M162" s="71"/>
      <c r="N162" s="8"/>
      <c r="O162" s="35"/>
    </row>
    <row r="163" spans="1:15" s="33" customFormat="1" ht="9.75">
      <c r="A163" s="146">
        <v>37</v>
      </c>
      <c r="B163" s="58" t="s">
        <v>317</v>
      </c>
      <c r="C163" s="54"/>
      <c r="D163" s="105"/>
      <c r="E163" s="56"/>
      <c r="F163" s="106"/>
      <c r="G163" s="10"/>
      <c r="H163" s="107"/>
      <c r="I163" s="26"/>
      <c r="J163" s="100"/>
      <c r="K163" s="26"/>
      <c r="L163" s="100"/>
      <c r="M163" s="100"/>
      <c r="N163" s="26"/>
      <c r="O163" s="46"/>
    </row>
    <row r="164" spans="1:15" s="33" customFormat="1" ht="9.75">
      <c r="A164" s="21"/>
      <c r="B164" s="145" t="s">
        <v>318</v>
      </c>
      <c r="C164" s="21" t="s">
        <v>190</v>
      </c>
      <c r="D164" s="91">
        <v>16460</v>
      </c>
      <c r="E164" s="83">
        <f>D164/20.58</f>
        <v>799.8056365403305</v>
      </c>
      <c r="F164" s="82"/>
      <c r="G164" s="92">
        <v>100</v>
      </c>
      <c r="H164" s="91">
        <f>E164/G164</f>
        <v>7.998056365403305</v>
      </c>
      <c r="I164" s="22">
        <f>H164*26.6/100</f>
        <v>2.127482993197279</v>
      </c>
      <c r="J164" s="22">
        <f>H164*107.6/100</f>
        <v>8.605908649173957</v>
      </c>
      <c r="K164" s="22"/>
      <c r="L164" s="22">
        <f>H164+I164+J164</f>
        <v>18.73144800777454</v>
      </c>
      <c r="M164" s="22">
        <f>L164*15/100</f>
        <v>2.809717201166181</v>
      </c>
      <c r="N164" s="22">
        <f>L164+M164</f>
        <v>21.54116520894072</v>
      </c>
      <c r="O164" s="46"/>
    </row>
    <row r="165" spans="1:15" s="33" customFormat="1" ht="9" customHeight="1">
      <c r="A165" s="19"/>
      <c r="B165" s="58"/>
      <c r="C165" s="19"/>
      <c r="D165" s="71"/>
      <c r="E165" s="75"/>
      <c r="F165" s="74"/>
      <c r="G165" s="89"/>
      <c r="H165" s="11"/>
      <c r="I165" s="71"/>
      <c r="J165" s="71"/>
      <c r="K165" s="71"/>
      <c r="L165" s="75"/>
      <c r="M165" s="75"/>
      <c r="N165" s="75"/>
      <c r="O165" s="46"/>
    </row>
    <row r="166" spans="1:15" s="33" customFormat="1" ht="9.75">
      <c r="A166" s="104">
        <v>38</v>
      </c>
      <c r="B166" s="147" t="s">
        <v>320</v>
      </c>
      <c r="C166" s="85"/>
      <c r="D166" s="148"/>
      <c r="E166" s="148"/>
      <c r="F166" s="149"/>
      <c r="G166" s="5"/>
      <c r="H166" s="5"/>
      <c r="I166" s="5"/>
      <c r="J166" s="5"/>
      <c r="K166" s="5"/>
      <c r="L166" s="5"/>
      <c r="M166" s="5"/>
      <c r="N166" s="5"/>
      <c r="O166" s="46"/>
    </row>
    <row r="167" spans="1:15" s="33" customFormat="1" ht="9.75">
      <c r="A167" s="19"/>
      <c r="B167" s="24" t="s">
        <v>261</v>
      </c>
      <c r="C167" s="85" t="s">
        <v>260</v>
      </c>
      <c r="D167" s="91">
        <v>16460</v>
      </c>
      <c r="E167" s="83">
        <f>D167/20.58</f>
        <v>799.8056365403305</v>
      </c>
      <c r="F167" s="86"/>
      <c r="G167" s="86">
        <v>50</v>
      </c>
      <c r="H167" s="8">
        <f>E167/G167</f>
        <v>15.99611273080661</v>
      </c>
      <c r="I167" s="8">
        <f>H167*26.6/100</f>
        <v>4.254965986394558</v>
      </c>
      <c r="J167" s="8">
        <f>H167*107.6/100</f>
        <v>17.211817298347913</v>
      </c>
      <c r="K167" s="8"/>
      <c r="L167" s="8">
        <f>H167+I167+J167</f>
        <v>37.46289601554908</v>
      </c>
      <c r="M167" s="8">
        <f>L167*15/100</f>
        <v>5.619434402332362</v>
      </c>
      <c r="N167" s="8">
        <f>L167+M167</f>
        <v>43.08233041788144</v>
      </c>
      <c r="O167" s="46"/>
    </row>
    <row r="168" spans="1:15" s="33" customFormat="1" ht="9.75">
      <c r="A168" s="19"/>
      <c r="B168" s="24" t="s">
        <v>262</v>
      </c>
      <c r="C168" s="85" t="s">
        <v>260</v>
      </c>
      <c r="D168" s="91">
        <v>16460</v>
      </c>
      <c r="E168" s="83">
        <f>D168/20.58</f>
        <v>799.8056365403305</v>
      </c>
      <c r="F168" s="86"/>
      <c r="G168" s="86">
        <v>70</v>
      </c>
      <c r="H168" s="8">
        <f>E168/G168</f>
        <v>11.425794807719008</v>
      </c>
      <c r="I168" s="8">
        <f>H168*26.6/100</f>
        <v>3.0392614188532563</v>
      </c>
      <c r="J168" s="8">
        <f>H168*107.6/100</f>
        <v>12.294155213105652</v>
      </c>
      <c r="K168" s="8"/>
      <c r="L168" s="8">
        <f>H168+I168+J168</f>
        <v>26.759211439677916</v>
      </c>
      <c r="M168" s="8">
        <f>L168*15/100</f>
        <v>4.013881715951687</v>
      </c>
      <c r="N168" s="8">
        <f>L168+M168</f>
        <v>30.773093155629603</v>
      </c>
      <c r="O168" s="46"/>
    </row>
    <row r="169" spans="1:15" s="33" customFormat="1" ht="9.75">
      <c r="A169" s="21"/>
      <c r="B169" s="24" t="s">
        <v>321</v>
      </c>
      <c r="C169" s="85" t="s">
        <v>260</v>
      </c>
      <c r="D169" s="91">
        <v>16460</v>
      </c>
      <c r="E169" s="83">
        <f>D169/20.58</f>
        <v>799.8056365403305</v>
      </c>
      <c r="F169" s="82"/>
      <c r="G169" s="82">
        <v>30</v>
      </c>
      <c r="H169" s="22">
        <f>E169/G169</f>
        <v>26.660187884677683</v>
      </c>
      <c r="I169" s="22">
        <f>H169*26.6/100</f>
        <v>7.091609977324264</v>
      </c>
      <c r="J169" s="22">
        <f>H169*107.6/100</f>
        <v>28.686362163913188</v>
      </c>
      <c r="K169" s="22"/>
      <c r="L169" s="83">
        <f>H169+I169+J169</f>
        <v>62.43816002591514</v>
      </c>
      <c r="M169" s="83">
        <f>L169*15/100</f>
        <v>9.365724003887271</v>
      </c>
      <c r="N169" s="83">
        <f>L169+M169</f>
        <v>71.8038840298024</v>
      </c>
      <c r="O169" s="46"/>
    </row>
    <row r="170" spans="1:15" s="33" customFormat="1" ht="7.5" customHeight="1">
      <c r="A170" s="94"/>
      <c r="B170" s="150"/>
      <c r="C170" s="85"/>
      <c r="D170" s="8"/>
      <c r="E170" s="8"/>
      <c r="F170" s="86"/>
      <c r="G170" s="86"/>
      <c r="H170" s="8"/>
      <c r="I170" s="8"/>
      <c r="J170" s="8"/>
      <c r="K170" s="8"/>
      <c r="L170" s="8"/>
      <c r="M170" s="8"/>
      <c r="N170" s="8"/>
      <c r="O170" s="46"/>
    </row>
    <row r="171" spans="1:15" s="33" customFormat="1" ht="13.5" customHeight="1">
      <c r="A171" s="72"/>
      <c r="B171" s="151" t="s">
        <v>322</v>
      </c>
      <c r="C171" s="19"/>
      <c r="D171" s="11"/>
      <c r="E171" s="75"/>
      <c r="F171" s="74"/>
      <c r="G171" s="89"/>
      <c r="H171" s="11"/>
      <c r="I171" s="71"/>
      <c r="J171" s="71"/>
      <c r="K171" s="71"/>
      <c r="L171" s="71"/>
      <c r="M171" s="71"/>
      <c r="N171" s="71"/>
      <c r="O171" s="46"/>
    </row>
    <row r="172" spans="1:15" s="33" customFormat="1" ht="6" customHeight="1">
      <c r="A172" s="80"/>
      <c r="B172" s="152"/>
      <c r="C172" s="21"/>
      <c r="D172" s="22"/>
      <c r="E172" s="22"/>
      <c r="F172" s="82"/>
      <c r="G172" s="82"/>
      <c r="H172" s="22"/>
      <c r="I172" s="22"/>
      <c r="J172" s="22"/>
      <c r="K172" s="22"/>
      <c r="L172" s="22"/>
      <c r="M172" s="22"/>
      <c r="N172" s="22"/>
      <c r="O172" s="46"/>
    </row>
    <row r="173" spans="1:15" s="33" customFormat="1" ht="9.75">
      <c r="A173" s="72">
        <v>39</v>
      </c>
      <c r="B173" s="58" t="s">
        <v>263</v>
      </c>
      <c r="C173" s="19"/>
      <c r="D173" s="11"/>
      <c r="E173" s="75"/>
      <c r="F173" s="74"/>
      <c r="G173" s="89"/>
      <c r="H173" s="11"/>
      <c r="I173" s="71"/>
      <c r="J173" s="71"/>
      <c r="K173" s="71"/>
      <c r="L173" s="71"/>
      <c r="M173" s="71"/>
      <c r="N173" s="71"/>
      <c r="O173" s="46"/>
    </row>
    <row r="174" spans="1:15" s="33" customFormat="1" ht="12.75" customHeight="1">
      <c r="A174" s="54"/>
      <c r="B174" s="154" t="s">
        <v>323</v>
      </c>
      <c r="C174" s="19" t="s">
        <v>264</v>
      </c>
      <c r="D174" s="91">
        <v>16460</v>
      </c>
      <c r="E174" s="83">
        <f>D174/20.58</f>
        <v>799.8056365403305</v>
      </c>
      <c r="F174" s="74"/>
      <c r="G174" s="89">
        <v>7</v>
      </c>
      <c r="H174" s="11">
        <f>E174/G174</f>
        <v>114.25794807719008</v>
      </c>
      <c r="I174" s="71">
        <f>H174*26.6/100</f>
        <v>30.392614188532562</v>
      </c>
      <c r="J174" s="71">
        <f>H174*107.6/100</f>
        <v>122.94155213105653</v>
      </c>
      <c r="K174" s="71"/>
      <c r="L174" s="71">
        <f>H174+I174+J174</f>
        <v>267.59211439677915</v>
      </c>
      <c r="M174" s="71">
        <f>L174*15/100</f>
        <v>40.138817159516876</v>
      </c>
      <c r="N174" s="71">
        <f>L174+M174</f>
        <v>307.730931556296</v>
      </c>
      <c r="O174" s="46"/>
    </row>
    <row r="175" spans="1:14" s="33" customFormat="1" ht="9.75">
      <c r="A175" s="80"/>
      <c r="B175" s="153" t="s">
        <v>324</v>
      </c>
      <c r="C175" s="21"/>
      <c r="D175" s="22"/>
      <c r="E175" s="22"/>
      <c r="F175" s="82"/>
      <c r="G175" s="82"/>
      <c r="H175" s="22"/>
      <c r="I175" s="22"/>
      <c r="J175" s="22"/>
      <c r="K175" s="22"/>
      <c r="L175" s="22"/>
      <c r="M175" s="22"/>
      <c r="N175" s="22"/>
    </row>
    <row r="176" spans="1:14" s="33" customFormat="1" ht="7.5" customHeight="1">
      <c r="A176" s="94"/>
      <c r="B176" s="168"/>
      <c r="C176" s="85"/>
      <c r="D176" s="8"/>
      <c r="E176" s="8"/>
      <c r="F176" s="86"/>
      <c r="G176" s="86"/>
      <c r="H176" s="8"/>
      <c r="I176" s="8"/>
      <c r="J176" s="8"/>
      <c r="K176" s="8"/>
      <c r="L176" s="8"/>
      <c r="M176" s="8"/>
      <c r="N176" s="8"/>
    </row>
    <row r="177" spans="1:15" ht="9.75">
      <c r="A177" s="72">
        <v>40</v>
      </c>
      <c r="B177" s="121" t="s">
        <v>246</v>
      </c>
      <c r="C177" s="26"/>
      <c r="D177" s="59"/>
      <c r="E177" s="75"/>
      <c r="F177" s="19"/>
      <c r="G177" s="99"/>
      <c r="H177" s="11"/>
      <c r="I177" s="71"/>
      <c r="J177" s="19"/>
      <c r="K177" s="19"/>
      <c r="L177" s="71"/>
      <c r="M177" s="71"/>
      <c r="N177" s="73"/>
      <c r="O177" s="46"/>
    </row>
    <row r="178" spans="1:15" ht="9.75">
      <c r="A178" s="72"/>
      <c r="B178" s="121" t="s">
        <v>265</v>
      </c>
      <c r="C178" s="26"/>
      <c r="D178" s="59"/>
      <c r="E178" s="75"/>
      <c r="F178" s="19"/>
      <c r="G178" s="99"/>
      <c r="H178" s="11"/>
      <c r="I178" s="71"/>
      <c r="J178" s="19"/>
      <c r="K178" s="19"/>
      <c r="L178" s="71"/>
      <c r="M178" s="71"/>
      <c r="N178" s="73"/>
      <c r="O178" s="46"/>
    </row>
    <row r="179" spans="1:15" ht="9.75">
      <c r="A179" s="72"/>
      <c r="B179" s="26" t="s">
        <v>325</v>
      </c>
      <c r="C179" s="26"/>
      <c r="D179" s="59"/>
      <c r="E179" s="75"/>
      <c r="F179" s="19"/>
      <c r="G179" s="99"/>
      <c r="H179" s="11"/>
      <c r="I179" s="71"/>
      <c r="J179" s="19"/>
      <c r="K179" s="19"/>
      <c r="L179" s="71"/>
      <c r="M179" s="71"/>
      <c r="N179" s="73"/>
      <c r="O179" s="46"/>
    </row>
    <row r="180" spans="1:15" ht="9.75">
      <c r="A180" s="72"/>
      <c r="B180" s="26" t="s">
        <v>247</v>
      </c>
      <c r="C180" s="19" t="s">
        <v>48</v>
      </c>
      <c r="D180" s="91">
        <v>16460</v>
      </c>
      <c r="E180" s="83">
        <f aca="true" t="shared" si="0" ref="E180:E185">D180/20.58</f>
        <v>799.8056365403305</v>
      </c>
      <c r="F180" s="19">
        <v>0.25</v>
      </c>
      <c r="G180" s="99"/>
      <c r="H180" s="11">
        <f>E180*F180</f>
        <v>199.95140913508263</v>
      </c>
      <c r="I180" s="71">
        <f>H180*26.6/100</f>
        <v>53.18707482993198</v>
      </c>
      <c r="J180" s="71">
        <f>H180*107.6/100</f>
        <v>215.14771622934887</v>
      </c>
      <c r="K180" s="71"/>
      <c r="L180" s="71">
        <f>H180+I180+J180</f>
        <v>468.28620019436346</v>
      </c>
      <c r="M180" s="71">
        <f>L180*15/100</f>
        <v>70.24293002915452</v>
      </c>
      <c r="N180" s="71">
        <f>L180+M180</f>
        <v>538.529130223518</v>
      </c>
      <c r="O180" s="46"/>
    </row>
    <row r="181" spans="1:15" ht="9.75">
      <c r="A181" s="72"/>
      <c r="B181" s="26" t="s">
        <v>248</v>
      </c>
      <c r="C181" s="19" t="s">
        <v>48</v>
      </c>
      <c r="D181" s="91">
        <v>16460</v>
      </c>
      <c r="E181" s="83">
        <f t="shared" si="0"/>
        <v>799.8056365403305</v>
      </c>
      <c r="F181" s="19">
        <v>0.5</v>
      </c>
      <c r="G181" s="99"/>
      <c r="H181" s="11">
        <f>E181*F181</f>
        <v>399.90281827016526</v>
      </c>
      <c r="I181" s="71">
        <f>H181*26.6/100</f>
        <v>106.37414965986396</v>
      </c>
      <c r="J181" s="71">
        <f>H181*107.6/100</f>
        <v>430.29543245869775</v>
      </c>
      <c r="K181" s="71"/>
      <c r="L181" s="71">
        <f>H181+I181+J181</f>
        <v>936.5724003887269</v>
      </c>
      <c r="M181" s="71">
        <f>L181*15/100</f>
        <v>140.48586005830904</v>
      </c>
      <c r="N181" s="71">
        <f>L181+M181</f>
        <v>1077.058260447036</v>
      </c>
      <c r="O181" s="46"/>
    </row>
    <row r="182" spans="1:15" ht="9.75">
      <c r="A182" s="72"/>
      <c r="B182" s="26" t="s">
        <v>249</v>
      </c>
      <c r="C182" s="19" t="s">
        <v>48</v>
      </c>
      <c r="D182" s="91">
        <v>16460</v>
      </c>
      <c r="E182" s="83">
        <f t="shared" si="0"/>
        <v>799.8056365403305</v>
      </c>
      <c r="F182" s="19">
        <v>1</v>
      </c>
      <c r="G182" s="99"/>
      <c r="H182" s="11">
        <f>E182*F182</f>
        <v>799.8056365403305</v>
      </c>
      <c r="I182" s="71">
        <f>H182*26.6/100</f>
        <v>212.74829931972792</v>
      </c>
      <c r="J182" s="71">
        <f>H182*107.6/100</f>
        <v>860.5908649173955</v>
      </c>
      <c r="K182" s="71"/>
      <c r="L182" s="71">
        <f>H182+I182+J182</f>
        <v>1873.1448007774538</v>
      </c>
      <c r="M182" s="71">
        <f>L182*15/100</f>
        <v>280.9717201166181</v>
      </c>
      <c r="N182" s="71">
        <f>L182+M182</f>
        <v>2154.116520894072</v>
      </c>
      <c r="O182" s="46"/>
    </row>
    <row r="183" spans="1:15" ht="9.75">
      <c r="A183" s="72"/>
      <c r="B183" s="26" t="s">
        <v>326</v>
      </c>
      <c r="C183" s="19"/>
      <c r="D183" s="59"/>
      <c r="E183" s="75"/>
      <c r="F183" s="74"/>
      <c r="G183" s="89"/>
      <c r="H183" s="11"/>
      <c r="I183" s="71"/>
      <c r="J183" s="71"/>
      <c r="K183" s="71"/>
      <c r="L183" s="71"/>
      <c r="M183" s="71"/>
      <c r="N183" s="71"/>
      <c r="O183" s="35"/>
    </row>
    <row r="184" spans="1:15" ht="9.75">
      <c r="A184" s="72"/>
      <c r="B184" s="26" t="s">
        <v>247</v>
      </c>
      <c r="C184" s="19" t="s">
        <v>48</v>
      </c>
      <c r="D184" s="91">
        <v>16460</v>
      </c>
      <c r="E184" s="83">
        <f t="shared" si="0"/>
        <v>799.8056365403305</v>
      </c>
      <c r="F184" s="19">
        <v>0.5</v>
      </c>
      <c r="G184" s="99"/>
      <c r="H184" s="11">
        <f>E184*F184</f>
        <v>399.90281827016526</v>
      </c>
      <c r="I184" s="71">
        <f>H184*26.6/100</f>
        <v>106.37414965986396</v>
      </c>
      <c r="J184" s="71">
        <f>H184*107.6/100</f>
        <v>430.29543245869775</v>
      </c>
      <c r="K184" s="71"/>
      <c r="L184" s="71">
        <f>H184+I184+J184</f>
        <v>936.5724003887269</v>
      </c>
      <c r="M184" s="71">
        <f>L184*15/100</f>
        <v>140.48586005830904</v>
      </c>
      <c r="N184" s="71">
        <f>L184+M184</f>
        <v>1077.058260447036</v>
      </c>
      <c r="O184" s="46"/>
    </row>
    <row r="185" spans="1:15" ht="14.25" customHeight="1">
      <c r="A185" s="80"/>
      <c r="B185" s="90" t="s">
        <v>248</v>
      </c>
      <c r="C185" s="19" t="s">
        <v>48</v>
      </c>
      <c r="D185" s="91">
        <v>16460</v>
      </c>
      <c r="E185" s="83">
        <f t="shared" si="0"/>
        <v>799.8056365403305</v>
      </c>
      <c r="F185" s="21">
        <v>1</v>
      </c>
      <c r="G185" s="110"/>
      <c r="H185" s="91">
        <f>E185*F185</f>
        <v>799.8056365403305</v>
      </c>
      <c r="I185" s="22">
        <f>H185*26.6/100</f>
        <v>212.74829931972792</v>
      </c>
      <c r="J185" s="22">
        <f>H185*107.6/100</f>
        <v>860.5908649173955</v>
      </c>
      <c r="K185" s="22"/>
      <c r="L185" s="22">
        <f>H185+I185+J185</f>
        <v>1873.1448007774538</v>
      </c>
      <c r="M185" s="71">
        <f>L185*15/100</f>
        <v>280.9717201166181</v>
      </c>
      <c r="N185" s="22">
        <f>L185+M185</f>
        <v>2154.116520894072</v>
      </c>
      <c r="O185" s="46"/>
    </row>
    <row r="186" spans="1:15" ht="9" customHeight="1">
      <c r="A186" s="72"/>
      <c r="B186" s="26"/>
      <c r="C186" s="85"/>
      <c r="D186" s="8"/>
      <c r="E186" s="83"/>
      <c r="F186" s="21"/>
      <c r="G186" s="110"/>
      <c r="H186" s="91"/>
      <c r="I186" s="22"/>
      <c r="J186" s="22"/>
      <c r="K186" s="22"/>
      <c r="L186" s="22"/>
      <c r="M186" s="8"/>
      <c r="N186" s="22"/>
      <c r="O186" s="46"/>
    </row>
    <row r="187" spans="1:15" ht="13.5" customHeight="1">
      <c r="A187" s="99">
        <v>41</v>
      </c>
      <c r="B187" s="121" t="s">
        <v>354</v>
      </c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35"/>
    </row>
    <row r="188" spans="1:15" ht="13.5" customHeight="1">
      <c r="A188" s="80"/>
      <c r="B188" s="122" t="s">
        <v>355</v>
      </c>
      <c r="C188" s="21" t="s">
        <v>327</v>
      </c>
      <c r="D188" s="91">
        <v>16460</v>
      </c>
      <c r="E188" s="83">
        <f>D188/20.58</f>
        <v>799.8056365403305</v>
      </c>
      <c r="F188" s="21">
        <v>3</v>
      </c>
      <c r="G188" s="110"/>
      <c r="H188" s="91">
        <f>E188*F188</f>
        <v>2399.4169096209916</v>
      </c>
      <c r="I188" s="22">
        <f>H188*26.6/100</f>
        <v>638.2448979591838</v>
      </c>
      <c r="J188" s="22">
        <f>H188*107.6/100</f>
        <v>2581.7725947521867</v>
      </c>
      <c r="K188" s="22"/>
      <c r="L188" s="22">
        <f>H188+I188+J188</f>
        <v>5619.434402332362</v>
      </c>
      <c r="M188" s="22">
        <f>L188*15/100</f>
        <v>842.9151603498543</v>
      </c>
      <c r="N188" s="22">
        <f>L188+M188</f>
        <v>6462.349562682216</v>
      </c>
      <c r="O188" s="35"/>
    </row>
    <row r="189" spans="1:15" ht="9" customHeight="1">
      <c r="A189" s="85"/>
      <c r="B189" s="23"/>
      <c r="C189" s="85"/>
      <c r="D189" s="8"/>
      <c r="E189" s="8"/>
      <c r="F189" s="85"/>
      <c r="G189" s="85"/>
      <c r="H189" s="8"/>
      <c r="I189" s="8"/>
      <c r="J189" s="8"/>
      <c r="K189" s="8"/>
      <c r="L189" s="8"/>
      <c r="M189" s="8"/>
      <c r="N189" s="8"/>
      <c r="O189" s="35"/>
    </row>
    <row r="190" spans="1:15" ht="12.75" customHeight="1">
      <c r="A190" s="72">
        <v>42</v>
      </c>
      <c r="B190" s="121" t="s">
        <v>328</v>
      </c>
      <c r="C190" s="19"/>
      <c r="D190" s="11"/>
      <c r="E190" s="75"/>
      <c r="F190" s="19"/>
      <c r="G190" s="99"/>
      <c r="H190" s="11"/>
      <c r="I190" s="71"/>
      <c r="J190" s="71"/>
      <c r="K190" s="71"/>
      <c r="L190" s="71"/>
      <c r="M190" s="71"/>
      <c r="N190" s="71"/>
      <c r="O190" s="35"/>
    </row>
    <row r="191" spans="1:15" ht="12" customHeight="1">
      <c r="A191" s="72"/>
      <c r="B191" s="121" t="s">
        <v>329</v>
      </c>
      <c r="C191" s="19"/>
      <c r="D191" s="11"/>
      <c r="E191" s="75"/>
      <c r="F191" s="19"/>
      <c r="G191" s="99"/>
      <c r="H191" s="11"/>
      <c r="I191" s="71"/>
      <c r="J191" s="71"/>
      <c r="K191" s="71"/>
      <c r="L191" s="71"/>
      <c r="M191" s="71"/>
      <c r="N191" s="71"/>
      <c r="O191" s="35"/>
    </row>
    <row r="192" spans="1:15" ht="11.25" customHeight="1">
      <c r="A192" s="72"/>
      <c r="B192" s="121" t="s">
        <v>330</v>
      </c>
      <c r="C192" s="19"/>
      <c r="D192" s="11"/>
      <c r="E192" s="75"/>
      <c r="F192" s="19"/>
      <c r="G192" s="99"/>
      <c r="H192" s="11"/>
      <c r="I192" s="71"/>
      <c r="J192" s="71"/>
      <c r="K192" s="71"/>
      <c r="L192" s="71"/>
      <c r="M192" s="71"/>
      <c r="N192" s="71"/>
      <c r="O192" s="35"/>
    </row>
    <row r="193" spans="1:15" ht="7.5" customHeight="1">
      <c r="A193" s="85"/>
      <c r="B193" s="23"/>
      <c r="C193" s="85"/>
      <c r="D193" s="8"/>
      <c r="E193" s="8"/>
      <c r="F193" s="85"/>
      <c r="G193" s="85"/>
      <c r="H193" s="8"/>
      <c r="I193" s="8"/>
      <c r="J193" s="8"/>
      <c r="K193" s="8"/>
      <c r="L193" s="8"/>
      <c r="M193" s="8"/>
      <c r="N193" s="8"/>
      <c r="O193" s="35"/>
    </row>
    <row r="194" spans="1:15" ht="9.75">
      <c r="A194" s="72">
        <v>43</v>
      </c>
      <c r="B194" s="121" t="s">
        <v>266</v>
      </c>
      <c r="C194" s="19"/>
      <c r="D194" s="59"/>
      <c r="E194" s="75"/>
      <c r="F194" s="74"/>
      <c r="G194" s="89"/>
      <c r="H194" s="11"/>
      <c r="I194" s="71"/>
      <c r="J194" s="71"/>
      <c r="K194" s="71"/>
      <c r="L194" s="71"/>
      <c r="M194" s="71"/>
      <c r="N194" s="71"/>
      <c r="O194" s="35"/>
    </row>
    <row r="195" spans="1:15" ht="9.75">
      <c r="A195" s="80"/>
      <c r="B195" s="122" t="s">
        <v>267</v>
      </c>
      <c r="C195" s="21" t="s">
        <v>195</v>
      </c>
      <c r="D195" s="91">
        <v>16460</v>
      </c>
      <c r="E195" s="83">
        <f>D195/20.58</f>
        <v>799.8056365403305</v>
      </c>
      <c r="F195" s="82">
        <v>0.75</v>
      </c>
      <c r="G195" s="92">
        <v>130</v>
      </c>
      <c r="H195" s="91">
        <f>E195/G195</f>
        <v>6.1523510503102345</v>
      </c>
      <c r="I195" s="22">
        <f>H195*26.6/100</f>
        <v>1.6365253793825223</v>
      </c>
      <c r="J195" s="22">
        <f>H195*107.6/100</f>
        <v>6.619929730133812</v>
      </c>
      <c r="K195" s="22"/>
      <c r="L195" s="22">
        <f>H195+I195+J195</f>
        <v>14.408806159826568</v>
      </c>
      <c r="M195" s="22">
        <f>L195*15/100</f>
        <v>2.1613209239739852</v>
      </c>
      <c r="N195" s="22">
        <f>L195+M195</f>
        <v>16.570127083800553</v>
      </c>
      <c r="O195" s="35"/>
    </row>
    <row r="196" spans="1:15" ht="6.75" customHeight="1">
      <c r="A196" s="85"/>
      <c r="B196" s="23"/>
      <c r="C196" s="85"/>
      <c r="D196" s="29"/>
      <c r="E196" s="8"/>
      <c r="F196" s="86"/>
      <c r="G196" s="86"/>
      <c r="H196" s="8"/>
      <c r="I196" s="8"/>
      <c r="J196" s="8"/>
      <c r="K196" s="8"/>
      <c r="L196" s="8"/>
      <c r="M196" s="8"/>
      <c r="N196" s="8"/>
      <c r="O196" s="35"/>
    </row>
    <row r="197" spans="1:15" ht="9.75">
      <c r="A197" s="72">
        <v>44</v>
      </c>
      <c r="B197" s="23" t="s">
        <v>331</v>
      </c>
      <c r="C197" s="85"/>
      <c r="D197" s="6"/>
      <c r="E197" s="8"/>
      <c r="F197" s="86"/>
      <c r="G197" s="86"/>
      <c r="H197" s="8"/>
      <c r="I197" s="8"/>
      <c r="J197" s="8"/>
      <c r="K197" s="8"/>
      <c r="L197" s="8"/>
      <c r="M197" s="8"/>
      <c r="N197" s="8"/>
      <c r="O197" s="35"/>
    </row>
    <row r="198" spans="1:15" ht="9.75">
      <c r="A198" s="72"/>
      <c r="B198" s="26" t="s">
        <v>332</v>
      </c>
      <c r="C198" s="19"/>
      <c r="D198" s="112"/>
      <c r="E198" s="75"/>
      <c r="F198" s="74"/>
      <c r="G198" s="89"/>
      <c r="H198" s="11"/>
      <c r="I198" s="71"/>
      <c r="J198" s="71"/>
      <c r="K198" s="71"/>
      <c r="L198" s="71"/>
      <c r="M198" s="71"/>
      <c r="N198" s="71"/>
      <c r="O198" s="35"/>
    </row>
    <row r="199" spans="1:15" ht="9.75">
      <c r="A199" s="72"/>
      <c r="B199" s="90" t="s">
        <v>333</v>
      </c>
      <c r="C199" s="21" t="s">
        <v>269</v>
      </c>
      <c r="D199" s="91">
        <v>16460</v>
      </c>
      <c r="E199" s="83">
        <f>D199/20.58</f>
        <v>799.8056365403305</v>
      </c>
      <c r="F199" s="96">
        <v>0.5</v>
      </c>
      <c r="G199" s="82"/>
      <c r="H199" s="22">
        <f>E199*F199</f>
        <v>399.90281827016526</v>
      </c>
      <c r="I199" s="22">
        <f>H199*26.6/100</f>
        <v>106.37414965986396</v>
      </c>
      <c r="J199" s="22">
        <f>H199*107.6/100</f>
        <v>430.29543245869775</v>
      </c>
      <c r="K199" s="22"/>
      <c r="L199" s="22">
        <f>H199+I199+J199</f>
        <v>936.5724003887269</v>
      </c>
      <c r="M199" s="22">
        <f>L199*15/100</f>
        <v>140.48586005830904</v>
      </c>
      <c r="N199" s="22">
        <f>L199+M199</f>
        <v>1077.058260447036</v>
      </c>
      <c r="O199" s="35"/>
    </row>
    <row r="200" spans="1:15" ht="9.75">
      <c r="A200" s="72"/>
      <c r="B200" s="113" t="s">
        <v>334</v>
      </c>
      <c r="C200" s="19"/>
      <c r="D200" s="75"/>
      <c r="E200" s="71"/>
      <c r="F200" s="103"/>
      <c r="G200" s="101"/>
      <c r="H200" s="71"/>
      <c r="I200" s="71"/>
      <c r="J200" s="71"/>
      <c r="K200" s="71"/>
      <c r="L200" s="71"/>
      <c r="M200" s="71"/>
      <c r="N200" s="71"/>
      <c r="O200" s="35"/>
    </row>
    <row r="201" spans="1:15" ht="9.75">
      <c r="A201" s="72"/>
      <c r="B201" s="117" t="s">
        <v>270</v>
      </c>
      <c r="C201" s="21" t="s">
        <v>190</v>
      </c>
      <c r="D201" s="91">
        <v>16460</v>
      </c>
      <c r="E201" s="83">
        <f aca="true" t="shared" si="1" ref="E201:E206">D201/20.58</f>
        <v>799.8056365403305</v>
      </c>
      <c r="F201" s="82"/>
      <c r="G201" s="82">
        <v>30</v>
      </c>
      <c r="H201" s="22">
        <f>E201/G201</f>
        <v>26.660187884677683</v>
      </c>
      <c r="I201" s="22">
        <f>H201*26.6/100</f>
        <v>7.091609977324264</v>
      </c>
      <c r="J201" s="22">
        <f>H201*107.6/100</f>
        <v>28.686362163913188</v>
      </c>
      <c r="K201" s="22"/>
      <c r="L201" s="22">
        <f>H201+I201+J201</f>
        <v>62.43816002591514</v>
      </c>
      <c r="M201" s="22">
        <f>L201*15/100</f>
        <v>9.365724003887271</v>
      </c>
      <c r="N201" s="22">
        <f>L201+M201</f>
        <v>71.8038840298024</v>
      </c>
      <c r="O201" s="35"/>
    </row>
    <row r="202" spans="1:15" ht="9.75">
      <c r="A202" s="72"/>
      <c r="B202" s="5" t="s">
        <v>335</v>
      </c>
      <c r="C202" s="85" t="s">
        <v>216</v>
      </c>
      <c r="D202" s="91">
        <v>16460</v>
      </c>
      <c r="E202" s="83">
        <f t="shared" si="1"/>
        <v>799.8056365403305</v>
      </c>
      <c r="F202" s="86"/>
      <c r="G202" s="86">
        <v>40</v>
      </c>
      <c r="H202" s="8">
        <f>E202/G202</f>
        <v>19.995140913508262</v>
      </c>
      <c r="I202" s="8">
        <f>H202*26.6/100</f>
        <v>5.318707482993197</v>
      </c>
      <c r="J202" s="8">
        <f>H202*107.6/100</f>
        <v>21.51477162293489</v>
      </c>
      <c r="K202" s="8"/>
      <c r="L202" s="8">
        <f>H202+I202+J202</f>
        <v>46.82862001943635</v>
      </c>
      <c r="M202" s="8">
        <f>L202*15/100</f>
        <v>7.024293002915453</v>
      </c>
      <c r="N202" s="8">
        <f>L202+M202</f>
        <v>53.8529130223518</v>
      </c>
      <c r="O202" s="35"/>
    </row>
    <row r="203" spans="1:15" ht="9.75">
      <c r="A203" s="72"/>
      <c r="B203" s="155" t="s">
        <v>336</v>
      </c>
      <c r="C203" s="85"/>
      <c r="D203" s="91">
        <v>16460</v>
      </c>
      <c r="E203" s="83">
        <f t="shared" si="1"/>
        <v>799.8056365403305</v>
      </c>
      <c r="F203" s="86"/>
      <c r="G203" s="86">
        <v>50</v>
      </c>
      <c r="H203" s="8">
        <f>E203/G203</f>
        <v>15.99611273080661</v>
      </c>
      <c r="I203" s="8">
        <f>H203*26.6/100</f>
        <v>4.254965986394558</v>
      </c>
      <c r="J203" s="8">
        <f>H203*107.6/100</f>
        <v>17.211817298347913</v>
      </c>
      <c r="K203" s="8"/>
      <c r="L203" s="8">
        <f>H203+I203+J203</f>
        <v>37.46289601554908</v>
      </c>
      <c r="M203" s="8">
        <f>L203*15/100</f>
        <v>5.619434402332362</v>
      </c>
      <c r="N203" s="8">
        <f>L203+M203</f>
        <v>43.08233041788144</v>
      </c>
      <c r="O203" s="35"/>
    </row>
    <row r="204" spans="1:15" ht="9.75">
      <c r="A204" s="72"/>
      <c r="B204" s="113" t="s">
        <v>337</v>
      </c>
      <c r="C204" s="19"/>
      <c r="D204" s="71"/>
      <c r="E204" s="71"/>
      <c r="F204" s="74"/>
      <c r="G204" s="74"/>
      <c r="H204" s="71"/>
      <c r="I204" s="71"/>
      <c r="J204" s="71"/>
      <c r="K204" s="71"/>
      <c r="L204" s="71"/>
      <c r="M204" s="71"/>
      <c r="N204" s="71"/>
      <c r="O204" s="35"/>
    </row>
    <row r="205" spans="1:15" ht="9.75">
      <c r="A205" s="72"/>
      <c r="B205" s="117" t="s">
        <v>338</v>
      </c>
      <c r="C205" s="21" t="s">
        <v>268</v>
      </c>
      <c r="D205" s="91">
        <v>16460</v>
      </c>
      <c r="E205" s="83">
        <f t="shared" si="1"/>
        <v>799.8056365403305</v>
      </c>
      <c r="F205" s="82"/>
      <c r="G205" s="82">
        <v>100</v>
      </c>
      <c r="H205" s="22">
        <f>E205/G205</f>
        <v>7.998056365403305</v>
      </c>
      <c r="I205" s="22">
        <f>H205*26.6/100</f>
        <v>2.127482993197279</v>
      </c>
      <c r="J205" s="22">
        <f>H205*107.6/100</f>
        <v>8.605908649173957</v>
      </c>
      <c r="K205" s="22"/>
      <c r="L205" s="22">
        <f>H205+I205+J205</f>
        <v>18.73144800777454</v>
      </c>
      <c r="M205" s="22">
        <f>L205*15/100</f>
        <v>2.809717201166181</v>
      </c>
      <c r="N205" s="22">
        <f>L205+M205</f>
        <v>21.54116520894072</v>
      </c>
      <c r="O205" s="35"/>
    </row>
    <row r="206" spans="1:15" ht="9.75">
      <c r="A206" s="80"/>
      <c r="B206" s="114" t="s">
        <v>339</v>
      </c>
      <c r="C206" s="21" t="s">
        <v>271</v>
      </c>
      <c r="D206" s="91">
        <v>16460</v>
      </c>
      <c r="E206" s="83">
        <f t="shared" si="1"/>
        <v>799.8056365403305</v>
      </c>
      <c r="F206" s="82"/>
      <c r="G206" s="82">
        <v>21</v>
      </c>
      <c r="H206" s="22">
        <f>E206/G206</f>
        <v>38.08598269239669</v>
      </c>
      <c r="I206" s="22">
        <f>H206*26.6/100</f>
        <v>10.13087139617752</v>
      </c>
      <c r="J206" s="22">
        <f>H206*107.6/100</f>
        <v>40.98051737701884</v>
      </c>
      <c r="K206" s="22"/>
      <c r="L206" s="22">
        <f>H206+I206+J206</f>
        <v>89.19737146559305</v>
      </c>
      <c r="M206" s="22">
        <f>L206*15/100</f>
        <v>13.379605719838958</v>
      </c>
      <c r="N206" s="22">
        <f>L206+M206</f>
        <v>102.57697718543201</v>
      </c>
      <c r="O206" s="35"/>
    </row>
    <row r="207" spans="1:15" ht="7.5" customHeight="1">
      <c r="A207" s="85"/>
      <c r="B207" s="156"/>
      <c r="C207" s="85"/>
      <c r="D207" s="8"/>
      <c r="E207" s="8"/>
      <c r="F207" s="86"/>
      <c r="G207" s="86"/>
      <c r="H207" s="8"/>
      <c r="I207" s="8"/>
      <c r="J207" s="8"/>
      <c r="K207" s="8"/>
      <c r="L207" s="8"/>
      <c r="M207" s="8"/>
      <c r="N207" s="8"/>
      <c r="O207" s="35"/>
    </row>
    <row r="208" spans="1:15" ht="9.75">
      <c r="A208" s="19">
        <v>45</v>
      </c>
      <c r="B208" s="157" t="s">
        <v>340</v>
      </c>
      <c r="C208" s="19"/>
      <c r="D208" s="73"/>
      <c r="E208" s="115"/>
      <c r="F208" s="74"/>
      <c r="G208" s="74"/>
      <c r="H208" s="115"/>
      <c r="I208" s="115"/>
      <c r="J208" s="115"/>
      <c r="K208" s="115"/>
      <c r="L208" s="115"/>
      <c r="M208" s="115"/>
      <c r="N208" s="115"/>
      <c r="O208" s="35"/>
    </row>
    <row r="209" spans="1:15" ht="9.75">
      <c r="A209" s="21"/>
      <c r="B209" s="158" t="s">
        <v>272</v>
      </c>
      <c r="C209" s="21" t="s">
        <v>268</v>
      </c>
      <c r="D209" s="91">
        <v>16460</v>
      </c>
      <c r="E209" s="83">
        <f>D209/20.58</f>
        <v>799.8056365403305</v>
      </c>
      <c r="F209" s="82"/>
      <c r="G209" s="82">
        <v>100</v>
      </c>
      <c r="H209" s="22">
        <f>E209/G209</f>
        <v>7.998056365403305</v>
      </c>
      <c r="I209" s="22">
        <f>H209*26.6/100</f>
        <v>2.127482993197279</v>
      </c>
      <c r="J209" s="22">
        <f>H209*107.6/100</f>
        <v>8.605908649173957</v>
      </c>
      <c r="K209" s="22"/>
      <c r="L209" s="22">
        <f>H209+I209+J209</f>
        <v>18.73144800777454</v>
      </c>
      <c r="M209" s="22">
        <f>L209*15/100</f>
        <v>2.809717201166181</v>
      </c>
      <c r="N209" s="22">
        <f>L209+M209</f>
        <v>21.54116520894072</v>
      </c>
      <c r="O209" s="35"/>
    </row>
    <row r="210" spans="1:15" ht="8.25" customHeight="1">
      <c r="A210" s="85"/>
      <c r="B210" s="160"/>
      <c r="C210" s="85"/>
      <c r="D210" s="8"/>
      <c r="E210" s="8"/>
      <c r="F210" s="86"/>
      <c r="G210" s="86"/>
      <c r="H210" s="8"/>
      <c r="I210" s="8"/>
      <c r="J210" s="8"/>
      <c r="K210" s="8"/>
      <c r="L210" s="8"/>
      <c r="M210" s="8"/>
      <c r="N210" s="8"/>
      <c r="O210" s="35"/>
    </row>
    <row r="211" spans="1:15" ht="15.75" customHeight="1">
      <c r="A211" s="104"/>
      <c r="B211" s="161" t="s">
        <v>341</v>
      </c>
      <c r="C211" s="104"/>
      <c r="D211" s="65"/>
      <c r="E211" s="65"/>
      <c r="F211" s="69"/>
      <c r="G211" s="69"/>
      <c r="H211" s="65"/>
      <c r="I211" s="65"/>
      <c r="J211" s="65"/>
      <c r="K211" s="65"/>
      <c r="L211" s="65"/>
      <c r="M211" s="65"/>
      <c r="N211" s="65"/>
      <c r="O211" s="35"/>
    </row>
    <row r="212" spans="1:15" ht="6.75" customHeight="1">
      <c r="A212" s="21"/>
      <c r="B212" s="162"/>
      <c r="C212" s="21"/>
      <c r="D212" s="22"/>
      <c r="E212" s="22"/>
      <c r="F212" s="82"/>
      <c r="G212" s="82"/>
      <c r="H212" s="22"/>
      <c r="I212" s="163"/>
      <c r="J212" s="22"/>
      <c r="K212" s="22"/>
      <c r="L212" s="22"/>
      <c r="M212" s="22"/>
      <c r="N212" s="22"/>
      <c r="O212" s="31"/>
    </row>
    <row r="213" spans="1:15" ht="9.75">
      <c r="A213" s="19">
        <v>46</v>
      </c>
      <c r="B213" s="159" t="s">
        <v>273</v>
      </c>
      <c r="C213" s="19"/>
      <c r="D213" s="71"/>
      <c r="E213" s="71"/>
      <c r="F213" s="74"/>
      <c r="G213" s="74"/>
      <c r="H213" s="71"/>
      <c r="I213" s="71"/>
      <c r="J213" s="71"/>
      <c r="K213" s="71"/>
      <c r="L213" s="71"/>
      <c r="M213" s="71"/>
      <c r="N213" s="71"/>
      <c r="O213" s="35"/>
    </row>
    <row r="214" spans="1:15" ht="9.75">
      <c r="A214" s="19"/>
      <c r="B214" s="158" t="s">
        <v>342</v>
      </c>
      <c r="C214" s="21"/>
      <c r="D214" s="118"/>
      <c r="E214" s="22"/>
      <c r="F214" s="82"/>
      <c r="G214" s="82"/>
      <c r="H214" s="22"/>
      <c r="I214" s="22"/>
      <c r="J214" s="22"/>
      <c r="K214" s="22"/>
      <c r="L214" s="22"/>
      <c r="M214" s="22"/>
      <c r="N214" s="22"/>
      <c r="O214" s="35"/>
    </row>
    <row r="215" spans="1:15" ht="9.75">
      <c r="A215" s="19"/>
      <c r="B215" s="155" t="s">
        <v>343</v>
      </c>
      <c r="C215" s="85"/>
      <c r="D215" s="29"/>
      <c r="E215" s="8"/>
      <c r="F215" s="86"/>
      <c r="G215" s="86"/>
      <c r="H215" s="8"/>
      <c r="I215" s="8"/>
      <c r="J215" s="8"/>
      <c r="K215" s="8"/>
      <c r="L215" s="8"/>
      <c r="M215" s="8"/>
      <c r="N215" s="8"/>
      <c r="O215" s="35"/>
    </row>
    <row r="216" spans="1:15" ht="9.75">
      <c r="A216" s="19"/>
      <c r="B216" s="117"/>
      <c r="C216" s="85" t="s">
        <v>274</v>
      </c>
      <c r="D216" s="91">
        <v>16460</v>
      </c>
      <c r="E216" s="83">
        <f>D216/20.58</f>
        <v>799.8056365403305</v>
      </c>
      <c r="F216" s="86"/>
      <c r="G216" s="167">
        <v>2.5</v>
      </c>
      <c r="H216" s="8">
        <f>E216/G216</f>
        <v>319.9222546161322</v>
      </c>
      <c r="I216" s="8">
        <f>H216*26.6/100</f>
        <v>85.09931972789116</v>
      </c>
      <c r="J216" s="8">
        <f>H216*107.6/100</f>
        <v>344.23634596695825</v>
      </c>
      <c r="K216" s="8"/>
      <c r="L216" s="8">
        <f>H216+I216+J216</f>
        <v>749.2579203109816</v>
      </c>
      <c r="M216" s="8">
        <f>L216*15/100</f>
        <v>112.38868804664725</v>
      </c>
      <c r="N216" s="8">
        <f>L216+M216</f>
        <v>861.6466083576288</v>
      </c>
      <c r="O216" s="35"/>
    </row>
    <row r="217" spans="1:15" ht="9.75">
      <c r="A217" s="19"/>
      <c r="B217" s="155" t="s">
        <v>344</v>
      </c>
      <c r="C217" s="19"/>
      <c r="D217" s="71"/>
      <c r="E217" s="71"/>
      <c r="F217" s="74"/>
      <c r="G217" s="74"/>
      <c r="H217" s="71"/>
      <c r="I217" s="71"/>
      <c r="J217" s="71"/>
      <c r="K217" s="71"/>
      <c r="L217" s="71"/>
      <c r="M217" s="71"/>
      <c r="N217" s="71"/>
      <c r="O217" s="35"/>
    </row>
    <row r="218" spans="1:15" ht="9.75">
      <c r="A218" s="19"/>
      <c r="B218" s="117"/>
      <c r="C218" s="21" t="s">
        <v>274</v>
      </c>
      <c r="D218" s="91">
        <v>16460</v>
      </c>
      <c r="E218" s="83">
        <f>D218/20.58</f>
        <v>799.8056365403305</v>
      </c>
      <c r="F218" s="82"/>
      <c r="G218" s="164">
        <v>2.5</v>
      </c>
      <c r="H218" s="22">
        <f>E218/G218</f>
        <v>319.9222546161322</v>
      </c>
      <c r="I218" s="22">
        <f>H218*26.6/100</f>
        <v>85.09931972789116</v>
      </c>
      <c r="J218" s="22">
        <f>H218*107.6/100</f>
        <v>344.23634596695825</v>
      </c>
      <c r="K218" s="22"/>
      <c r="L218" s="22">
        <f>H218+I218+J218</f>
        <v>749.2579203109816</v>
      </c>
      <c r="M218" s="22">
        <f>L218*15/100</f>
        <v>112.38868804664725</v>
      </c>
      <c r="N218" s="22">
        <f>L218+M218</f>
        <v>861.6466083576288</v>
      </c>
      <c r="O218" s="35"/>
    </row>
    <row r="219" spans="1:15" ht="9.75">
      <c r="A219" s="21">
        <v>47</v>
      </c>
      <c r="B219" s="23" t="s">
        <v>359</v>
      </c>
      <c r="C219" s="21"/>
      <c r="D219" s="91"/>
      <c r="E219" s="22"/>
      <c r="F219" s="82"/>
      <c r="G219" s="164"/>
      <c r="H219" s="22"/>
      <c r="I219" s="22"/>
      <c r="J219" s="22"/>
      <c r="K219" s="22"/>
      <c r="L219" s="22"/>
      <c r="M219" s="22"/>
      <c r="N219" s="22"/>
      <c r="O219" s="35"/>
    </row>
    <row r="220" spans="1:15" ht="9.75">
      <c r="A220" s="21"/>
      <c r="B220" s="5" t="s">
        <v>360</v>
      </c>
      <c r="C220" s="21" t="s">
        <v>361</v>
      </c>
      <c r="D220" s="91">
        <v>16460</v>
      </c>
      <c r="E220" s="83">
        <f aca="true" t="shared" si="2" ref="E220:E226">D220/20.58</f>
        <v>799.8056365403305</v>
      </c>
      <c r="F220" s="82"/>
      <c r="G220" s="164">
        <v>37</v>
      </c>
      <c r="H220" s="22">
        <f aca="true" t="shared" si="3" ref="H220:H231">E220/G220</f>
        <v>21.616368555144067</v>
      </c>
      <c r="I220" s="22">
        <f aca="true" t="shared" si="4" ref="I220:I231">H220*26.6/100</f>
        <v>5.749954035668322</v>
      </c>
      <c r="J220" s="22">
        <f aca="true" t="shared" si="5" ref="J220:J231">H220*107.6/100</f>
        <v>23.259212565335016</v>
      </c>
      <c r="K220" s="22"/>
      <c r="L220" s="22">
        <f aca="true" t="shared" si="6" ref="L220:L231">H220+I220+J220</f>
        <v>50.62553515614741</v>
      </c>
      <c r="M220" s="22">
        <f aca="true" t="shared" si="7" ref="M220:M231">L220*15/100</f>
        <v>7.593830273422111</v>
      </c>
      <c r="N220" s="22">
        <f aca="true" t="shared" si="8" ref="N220:N231">L220+M220</f>
        <v>58.21936542956952</v>
      </c>
      <c r="O220" s="35"/>
    </row>
    <row r="221" spans="1:15" ht="9.75">
      <c r="A221" s="21"/>
      <c r="B221" s="5" t="s">
        <v>362</v>
      </c>
      <c r="C221" s="21" t="s">
        <v>363</v>
      </c>
      <c r="D221" s="91">
        <v>16460</v>
      </c>
      <c r="E221" s="83">
        <f t="shared" si="2"/>
        <v>799.8056365403305</v>
      </c>
      <c r="F221" s="82"/>
      <c r="G221" s="164">
        <v>18</v>
      </c>
      <c r="H221" s="22">
        <f t="shared" si="3"/>
        <v>44.433646474462805</v>
      </c>
      <c r="I221" s="22">
        <f t="shared" si="4"/>
        <v>11.819349962207106</v>
      </c>
      <c r="J221" s="22">
        <f t="shared" si="5"/>
        <v>47.81060360652197</v>
      </c>
      <c r="K221" s="22"/>
      <c r="L221" s="22">
        <f t="shared" si="6"/>
        <v>104.06360004319188</v>
      </c>
      <c r="M221" s="22">
        <f t="shared" si="7"/>
        <v>15.609540006478783</v>
      </c>
      <c r="N221" s="22">
        <f t="shared" si="8"/>
        <v>119.67314004967066</v>
      </c>
      <c r="O221" s="35"/>
    </row>
    <row r="222" spans="1:15" ht="9.75">
      <c r="A222" s="21"/>
      <c r="B222" s="5" t="s">
        <v>364</v>
      </c>
      <c r="C222" s="21" t="s">
        <v>365</v>
      </c>
      <c r="D222" s="91">
        <v>16460</v>
      </c>
      <c r="E222" s="83">
        <f t="shared" si="2"/>
        <v>799.8056365403305</v>
      </c>
      <c r="F222" s="82"/>
      <c r="G222" s="164">
        <v>37</v>
      </c>
      <c r="H222" s="22">
        <f t="shared" si="3"/>
        <v>21.616368555144067</v>
      </c>
      <c r="I222" s="22">
        <f t="shared" si="4"/>
        <v>5.749954035668322</v>
      </c>
      <c r="J222" s="22">
        <f t="shared" si="5"/>
        <v>23.259212565335016</v>
      </c>
      <c r="K222" s="22"/>
      <c r="L222" s="22">
        <f t="shared" si="6"/>
        <v>50.62553515614741</v>
      </c>
      <c r="M222" s="22">
        <f t="shared" si="7"/>
        <v>7.593830273422111</v>
      </c>
      <c r="N222" s="22">
        <f t="shared" si="8"/>
        <v>58.21936542956952</v>
      </c>
      <c r="O222" s="35"/>
    </row>
    <row r="223" spans="1:15" ht="9.75">
      <c r="A223" s="21"/>
      <c r="B223" s="5" t="s">
        <v>366</v>
      </c>
      <c r="C223" s="21" t="s">
        <v>365</v>
      </c>
      <c r="D223" s="91">
        <v>16460</v>
      </c>
      <c r="E223" s="83">
        <f t="shared" si="2"/>
        <v>799.8056365403305</v>
      </c>
      <c r="F223" s="82"/>
      <c r="G223" s="164">
        <v>18</v>
      </c>
      <c r="H223" s="22">
        <f t="shared" si="3"/>
        <v>44.433646474462805</v>
      </c>
      <c r="I223" s="22">
        <f t="shared" si="4"/>
        <v>11.819349962207106</v>
      </c>
      <c r="J223" s="22">
        <f t="shared" si="5"/>
        <v>47.81060360652197</v>
      </c>
      <c r="K223" s="22"/>
      <c r="L223" s="22">
        <f t="shared" si="6"/>
        <v>104.06360004319188</v>
      </c>
      <c r="M223" s="22">
        <f t="shared" si="7"/>
        <v>15.609540006478783</v>
      </c>
      <c r="N223" s="22">
        <f t="shared" si="8"/>
        <v>119.67314004967066</v>
      </c>
      <c r="O223" s="35"/>
    </row>
    <row r="224" spans="1:15" ht="9.75">
      <c r="A224" s="21"/>
      <c r="B224" s="5" t="s">
        <v>367</v>
      </c>
      <c r="C224" s="21" t="s">
        <v>368</v>
      </c>
      <c r="D224" s="91">
        <v>16460</v>
      </c>
      <c r="E224" s="83">
        <f t="shared" si="2"/>
        <v>799.8056365403305</v>
      </c>
      <c r="F224" s="82"/>
      <c r="G224" s="164">
        <v>37</v>
      </c>
      <c r="H224" s="22">
        <f t="shared" si="3"/>
        <v>21.616368555144067</v>
      </c>
      <c r="I224" s="22">
        <f t="shared" si="4"/>
        <v>5.749954035668322</v>
      </c>
      <c r="J224" s="22">
        <f t="shared" si="5"/>
        <v>23.259212565335016</v>
      </c>
      <c r="K224" s="22"/>
      <c r="L224" s="22">
        <f t="shared" si="6"/>
        <v>50.62553515614741</v>
      </c>
      <c r="M224" s="22">
        <f t="shared" si="7"/>
        <v>7.593830273422111</v>
      </c>
      <c r="N224" s="22">
        <f t="shared" si="8"/>
        <v>58.21936542956952</v>
      </c>
      <c r="O224" s="35"/>
    </row>
    <row r="225" spans="1:15" ht="9.75">
      <c r="A225" s="21">
        <v>48</v>
      </c>
      <c r="B225" s="23" t="s">
        <v>369</v>
      </c>
      <c r="C225" s="21" t="s">
        <v>370</v>
      </c>
      <c r="D225" s="91">
        <v>16460</v>
      </c>
      <c r="E225" s="83">
        <f t="shared" si="2"/>
        <v>799.8056365403305</v>
      </c>
      <c r="F225" s="82"/>
      <c r="G225" s="164">
        <v>18</v>
      </c>
      <c r="H225" s="22">
        <f t="shared" si="3"/>
        <v>44.433646474462805</v>
      </c>
      <c r="I225" s="22">
        <f t="shared" si="4"/>
        <v>11.819349962207106</v>
      </c>
      <c r="J225" s="22">
        <f t="shared" si="5"/>
        <v>47.81060360652197</v>
      </c>
      <c r="K225" s="22"/>
      <c r="L225" s="22">
        <f t="shared" si="6"/>
        <v>104.06360004319188</v>
      </c>
      <c r="M225" s="22">
        <f t="shared" si="7"/>
        <v>15.609540006478783</v>
      </c>
      <c r="N225" s="22">
        <f t="shared" si="8"/>
        <v>119.67314004967066</v>
      </c>
      <c r="O225" s="35"/>
    </row>
    <row r="226" spans="1:15" ht="9.75">
      <c r="A226" s="21">
        <v>49</v>
      </c>
      <c r="B226" s="23" t="s">
        <v>371</v>
      </c>
      <c r="C226" s="21" t="s">
        <v>372</v>
      </c>
      <c r="D226" s="91">
        <v>16460</v>
      </c>
      <c r="E226" s="83">
        <f t="shared" si="2"/>
        <v>799.8056365403305</v>
      </c>
      <c r="F226" s="82"/>
      <c r="G226" s="164">
        <v>12</v>
      </c>
      <c r="H226" s="22">
        <f t="shared" si="3"/>
        <v>66.65046971169421</v>
      </c>
      <c r="I226" s="22">
        <f t="shared" si="4"/>
        <v>17.729024943310662</v>
      </c>
      <c r="J226" s="22">
        <f t="shared" si="5"/>
        <v>71.71590540978298</v>
      </c>
      <c r="K226" s="22"/>
      <c r="L226" s="22">
        <f t="shared" si="6"/>
        <v>156.09540006478784</v>
      </c>
      <c r="M226" s="22">
        <f t="shared" si="7"/>
        <v>23.414310009718175</v>
      </c>
      <c r="N226" s="22">
        <f t="shared" si="8"/>
        <v>179.50971007450602</v>
      </c>
      <c r="O226" s="35"/>
    </row>
    <row r="227" spans="1:15" ht="9.75">
      <c r="A227" s="21">
        <v>50</v>
      </c>
      <c r="B227" s="23" t="s">
        <v>373</v>
      </c>
      <c r="C227" s="21"/>
      <c r="D227" s="91"/>
      <c r="E227" s="22"/>
      <c r="F227" s="82"/>
      <c r="G227" s="164"/>
      <c r="H227" s="22"/>
      <c r="I227" s="22"/>
      <c r="J227" s="22"/>
      <c r="K227" s="22"/>
      <c r="L227" s="22"/>
      <c r="M227" s="22"/>
      <c r="N227" s="22"/>
      <c r="O227" s="35"/>
    </row>
    <row r="228" spans="1:15" ht="10.5" customHeight="1">
      <c r="A228" s="85"/>
      <c r="B228" s="23" t="s">
        <v>374</v>
      </c>
      <c r="C228" s="85"/>
      <c r="D228" s="29"/>
      <c r="E228" s="22"/>
      <c r="F228" s="86"/>
      <c r="G228" s="86"/>
      <c r="H228" s="22"/>
      <c r="I228" s="22"/>
      <c r="J228" s="22"/>
      <c r="K228" s="8"/>
      <c r="L228" s="22"/>
      <c r="M228" s="22"/>
      <c r="N228" s="22"/>
      <c r="O228" s="35"/>
    </row>
    <row r="229" spans="1:15" ht="14.25" customHeight="1">
      <c r="A229" s="85"/>
      <c r="B229" s="5" t="s">
        <v>375</v>
      </c>
      <c r="C229" s="85" t="s">
        <v>190</v>
      </c>
      <c r="D229" s="29">
        <v>16460</v>
      </c>
      <c r="E229" s="83">
        <f>D229/20.58</f>
        <v>799.8056365403305</v>
      </c>
      <c r="F229" s="86"/>
      <c r="G229" s="86">
        <v>123</v>
      </c>
      <c r="H229" s="22">
        <f t="shared" si="3"/>
        <v>6.5024848499213865</v>
      </c>
      <c r="I229" s="22">
        <f t="shared" si="4"/>
        <v>1.729660970079089</v>
      </c>
      <c r="J229" s="22">
        <f t="shared" si="5"/>
        <v>6.996673698515411</v>
      </c>
      <c r="K229" s="8"/>
      <c r="L229" s="22">
        <f t="shared" si="6"/>
        <v>15.228819518515888</v>
      </c>
      <c r="M229" s="22">
        <f t="shared" si="7"/>
        <v>2.2843229277773833</v>
      </c>
      <c r="N229" s="22">
        <f t="shared" si="8"/>
        <v>17.513142446293273</v>
      </c>
      <c r="O229" s="35"/>
    </row>
    <row r="230" spans="1:15" ht="14.25" customHeight="1">
      <c r="A230" s="85">
        <v>51</v>
      </c>
      <c r="B230" s="23" t="s">
        <v>376</v>
      </c>
      <c r="C230" s="85"/>
      <c r="D230" s="29"/>
      <c r="E230" s="22"/>
      <c r="F230" s="86"/>
      <c r="G230" s="86"/>
      <c r="H230" s="22"/>
      <c r="I230" s="22"/>
      <c r="J230" s="22"/>
      <c r="K230" s="8"/>
      <c r="L230" s="22"/>
      <c r="M230" s="22"/>
      <c r="N230" s="22"/>
      <c r="O230" s="35"/>
    </row>
    <row r="231" spans="1:15" ht="14.25" customHeight="1">
      <c r="A231" s="85"/>
      <c r="B231" s="5" t="s">
        <v>377</v>
      </c>
      <c r="C231" s="85" t="s">
        <v>378</v>
      </c>
      <c r="D231" s="29">
        <v>16460</v>
      </c>
      <c r="E231" s="83">
        <f>D231/20.58</f>
        <v>799.8056365403305</v>
      </c>
      <c r="F231" s="86"/>
      <c r="G231" s="86">
        <v>12</v>
      </c>
      <c r="H231" s="22">
        <f t="shared" si="3"/>
        <v>66.65046971169421</v>
      </c>
      <c r="I231" s="22">
        <f t="shared" si="4"/>
        <v>17.729024943310662</v>
      </c>
      <c r="J231" s="22">
        <f t="shared" si="5"/>
        <v>71.71590540978298</v>
      </c>
      <c r="K231" s="8"/>
      <c r="L231" s="22">
        <f t="shared" si="6"/>
        <v>156.09540006478784</v>
      </c>
      <c r="M231" s="22">
        <f t="shared" si="7"/>
        <v>23.414310009718175</v>
      </c>
      <c r="N231" s="22">
        <f t="shared" si="8"/>
        <v>179.50971007450602</v>
      </c>
      <c r="O231" s="35"/>
    </row>
    <row r="232" spans="1:15" ht="7.5" customHeight="1">
      <c r="A232" s="85"/>
      <c r="B232" s="5"/>
      <c r="C232" s="85"/>
      <c r="D232" s="29"/>
      <c r="E232" s="8"/>
      <c r="F232" s="86"/>
      <c r="G232" s="86"/>
      <c r="H232" s="8"/>
      <c r="I232" s="8"/>
      <c r="J232" s="8"/>
      <c r="K232" s="8"/>
      <c r="L232" s="8"/>
      <c r="M232" s="8"/>
      <c r="N232" s="8"/>
      <c r="O232" s="35"/>
    </row>
    <row r="233" spans="1:15" ht="12" customHeight="1">
      <c r="A233" s="85">
        <v>52</v>
      </c>
      <c r="B233" s="165" t="s">
        <v>275</v>
      </c>
      <c r="C233" s="19"/>
      <c r="D233" s="112"/>
      <c r="E233" s="71"/>
      <c r="F233" s="74"/>
      <c r="G233" s="74"/>
      <c r="H233" s="71"/>
      <c r="I233" s="71"/>
      <c r="J233" s="71"/>
      <c r="K233" s="71"/>
      <c r="L233" s="71"/>
      <c r="M233" s="71"/>
      <c r="N233" s="71"/>
      <c r="O233" s="35"/>
    </row>
    <row r="234" spans="1:15" ht="9.75">
      <c r="A234" s="85"/>
      <c r="B234" s="165" t="s">
        <v>276</v>
      </c>
      <c r="C234" s="19"/>
      <c r="D234" s="112"/>
      <c r="E234" s="71"/>
      <c r="F234" s="74"/>
      <c r="G234" s="74"/>
      <c r="H234" s="71"/>
      <c r="I234" s="71"/>
      <c r="J234" s="71"/>
      <c r="K234" s="71"/>
      <c r="L234" s="71"/>
      <c r="M234" s="71"/>
      <c r="N234" s="71"/>
      <c r="O234" s="35"/>
    </row>
    <row r="235" spans="1:15" ht="9.75">
      <c r="A235" s="85"/>
      <c r="B235" s="158" t="s">
        <v>277</v>
      </c>
      <c r="C235" s="21"/>
      <c r="D235" s="118"/>
      <c r="E235" s="22"/>
      <c r="F235" s="82"/>
      <c r="G235" s="82"/>
      <c r="H235" s="22"/>
      <c r="I235" s="22"/>
      <c r="J235" s="22"/>
      <c r="K235" s="22"/>
      <c r="L235" s="22"/>
      <c r="M235" s="22"/>
      <c r="N235" s="22"/>
      <c r="O235" s="35"/>
    </row>
    <row r="236" spans="1:15" ht="9.75" customHeight="1">
      <c r="A236" s="85"/>
      <c r="B236" s="160"/>
      <c r="C236" s="85"/>
      <c r="D236" s="29"/>
      <c r="E236" s="8"/>
      <c r="F236" s="86"/>
      <c r="G236" s="86"/>
      <c r="H236" s="8"/>
      <c r="I236" s="8"/>
      <c r="J236" s="8"/>
      <c r="K236" s="8"/>
      <c r="L236" s="8"/>
      <c r="M236" s="8"/>
      <c r="N236" s="8"/>
      <c r="O236" s="35"/>
    </row>
    <row r="237" spans="1:15" s="33" customFormat="1" ht="9.75">
      <c r="A237" s="85">
        <v>53</v>
      </c>
      <c r="B237" s="23" t="s">
        <v>345</v>
      </c>
      <c r="C237" s="8"/>
      <c r="D237" s="8"/>
      <c r="E237" s="8"/>
      <c r="F237" s="85"/>
      <c r="G237" s="85"/>
      <c r="H237" s="8"/>
      <c r="I237" s="8"/>
      <c r="J237" s="8"/>
      <c r="K237" s="8"/>
      <c r="L237" s="8"/>
      <c r="M237" s="8"/>
      <c r="N237" s="8"/>
      <c r="O237" s="37"/>
    </row>
    <row r="238" spans="1:15" s="33" customFormat="1" ht="9.75">
      <c r="A238" s="169"/>
      <c r="B238" s="26" t="s">
        <v>346</v>
      </c>
      <c r="C238" s="71"/>
      <c r="D238" s="71"/>
      <c r="E238" s="71"/>
      <c r="F238" s="19"/>
      <c r="G238" s="19"/>
      <c r="H238" s="71"/>
      <c r="I238" s="71"/>
      <c r="J238" s="71"/>
      <c r="K238" s="71"/>
      <c r="L238" s="71"/>
      <c r="M238" s="71"/>
      <c r="N238" s="71"/>
      <c r="O238" s="37"/>
    </row>
    <row r="239" spans="1:15" s="33" customFormat="1" ht="9.75">
      <c r="A239" s="85"/>
      <c r="B239" s="90" t="s">
        <v>347</v>
      </c>
      <c r="C239" s="22">
        <v>0.8</v>
      </c>
      <c r="D239" s="91">
        <v>16460</v>
      </c>
      <c r="E239" s="83">
        <f>D239/20.58</f>
        <v>799.8056365403305</v>
      </c>
      <c r="F239" s="119">
        <v>0.007</v>
      </c>
      <c r="G239" s="21" t="s">
        <v>278</v>
      </c>
      <c r="H239" s="22">
        <f>E239*F239</f>
        <v>5.598639455782314</v>
      </c>
      <c r="I239" s="22">
        <f>H239*26.6/100</f>
        <v>1.4892380952380955</v>
      </c>
      <c r="J239" s="22">
        <f>H239*119.2/100</f>
        <v>6.673578231292518</v>
      </c>
      <c r="K239" s="22">
        <v>0.06</v>
      </c>
      <c r="L239" s="22">
        <f>H239+I239+J239+K239</f>
        <v>13.821455782312926</v>
      </c>
      <c r="M239" s="22">
        <f>L239*10/100</f>
        <v>1.3821455782312926</v>
      </c>
      <c r="N239" s="22">
        <f>C239+L239+M239</f>
        <v>16.00360136054422</v>
      </c>
      <c r="O239" s="37"/>
    </row>
    <row r="240" spans="1:15" s="33" customFormat="1" ht="9.75">
      <c r="A240" s="85"/>
      <c r="B240" s="90" t="s">
        <v>348</v>
      </c>
      <c r="C240" s="8">
        <v>1.6</v>
      </c>
      <c r="D240" s="91">
        <v>16460</v>
      </c>
      <c r="E240" s="83">
        <f>D240/20.58</f>
        <v>799.8056365403305</v>
      </c>
      <c r="F240" s="166">
        <v>0.014</v>
      </c>
      <c r="G240" s="85" t="s">
        <v>279</v>
      </c>
      <c r="H240" s="8">
        <f>E240*F240</f>
        <v>11.197278911564627</v>
      </c>
      <c r="I240" s="8">
        <f>H240*26.6/100</f>
        <v>2.978476190476191</v>
      </c>
      <c r="J240" s="8">
        <f>H240*119.2/100</f>
        <v>13.347156462585035</v>
      </c>
      <c r="K240" s="8">
        <v>0.06</v>
      </c>
      <c r="L240" s="8">
        <f>H240+I240+J240+K240</f>
        <v>27.58291156462585</v>
      </c>
      <c r="M240" s="8">
        <f>L240*10/100</f>
        <v>2.758291156462585</v>
      </c>
      <c r="N240" s="8">
        <f>C240+L240+M240</f>
        <v>31.941202721088437</v>
      </c>
      <c r="O240" s="37"/>
    </row>
    <row r="241" spans="1:15" s="33" customFormat="1" ht="9.75">
      <c r="A241" s="85"/>
      <c r="B241" s="26" t="s">
        <v>349</v>
      </c>
      <c r="C241" s="71"/>
      <c r="D241" s="91">
        <v>16460</v>
      </c>
      <c r="E241" s="71"/>
      <c r="F241" s="19"/>
      <c r="G241" s="19"/>
      <c r="H241" s="71"/>
      <c r="I241" s="71"/>
      <c r="J241" s="71"/>
      <c r="K241" s="71"/>
      <c r="L241" s="71"/>
      <c r="M241" s="71"/>
      <c r="N241" s="71"/>
      <c r="O241" s="37"/>
    </row>
    <row r="242" spans="1:15" s="33" customFormat="1" ht="9.75">
      <c r="A242" s="85"/>
      <c r="B242" s="90" t="s">
        <v>347</v>
      </c>
      <c r="C242" s="22">
        <v>0.8</v>
      </c>
      <c r="D242" s="91">
        <v>16460</v>
      </c>
      <c r="E242" s="83">
        <f>D242/20.58</f>
        <v>799.8056365403305</v>
      </c>
      <c r="F242" s="119">
        <v>0.0074</v>
      </c>
      <c r="G242" s="21"/>
      <c r="H242" s="22">
        <f>E242*F242</f>
        <v>5.918561710398446</v>
      </c>
      <c r="I242" s="22">
        <f>H242*26.6/100</f>
        <v>1.5743374149659868</v>
      </c>
      <c r="J242" s="22">
        <f>H242*119.2/100</f>
        <v>7.054925558794948</v>
      </c>
      <c r="K242" s="22">
        <v>0.06</v>
      </c>
      <c r="L242" s="22">
        <f>(H242+I242+J242+K242)*160/100</f>
        <v>23.37251949465501</v>
      </c>
      <c r="M242" s="22">
        <f>L242*10/100</f>
        <v>2.337251949465501</v>
      </c>
      <c r="N242" s="22">
        <f>C242+L242+M242</f>
        <v>26.50977144412051</v>
      </c>
      <c r="O242" s="37"/>
    </row>
    <row r="243" spans="1:15" s="33" customFormat="1" ht="9.75">
      <c r="A243" s="85"/>
      <c r="B243" s="90" t="s">
        <v>348</v>
      </c>
      <c r="C243" s="22">
        <v>1.6</v>
      </c>
      <c r="D243" s="91">
        <v>16460</v>
      </c>
      <c r="E243" s="83">
        <f>D243/20.58</f>
        <v>799.8056365403305</v>
      </c>
      <c r="F243" s="119">
        <v>0.0144</v>
      </c>
      <c r="G243" s="21"/>
      <c r="H243" s="22">
        <f>E243*F243</f>
        <v>11.51720116618076</v>
      </c>
      <c r="I243" s="22">
        <f>H243*26.6/100</f>
        <v>3.0635755102040823</v>
      </c>
      <c r="J243" s="22">
        <f>H243*119.2/100</f>
        <v>13.728503790087466</v>
      </c>
      <c r="K243" s="22">
        <v>0.06</v>
      </c>
      <c r="L243" s="22">
        <f>(H243+I243+J243+K243)*160/100</f>
        <v>45.390848746355694</v>
      </c>
      <c r="M243" s="22">
        <f>L243*10/100</f>
        <v>4.539084874635569</v>
      </c>
      <c r="N243" s="22">
        <f>C243+L243+M243</f>
        <v>51.529933620991265</v>
      </c>
      <c r="O243" s="37"/>
    </row>
    <row r="244" spans="1:15" s="33" customFormat="1" ht="8.25" customHeight="1">
      <c r="A244" s="21"/>
      <c r="B244" s="90"/>
      <c r="C244" s="22"/>
      <c r="D244" s="118"/>
      <c r="E244" s="22"/>
      <c r="F244" s="119"/>
      <c r="G244" s="21"/>
      <c r="H244" s="22"/>
      <c r="I244" s="22"/>
      <c r="J244" s="22"/>
      <c r="K244" s="22"/>
      <c r="L244" s="22"/>
      <c r="M244" s="22"/>
      <c r="N244" s="22"/>
      <c r="O244" s="37"/>
    </row>
    <row r="245" spans="1:15" ht="9.75">
      <c r="A245" s="116">
        <v>54</v>
      </c>
      <c r="B245" s="122" t="s">
        <v>280</v>
      </c>
      <c r="C245" s="21" t="s">
        <v>271</v>
      </c>
      <c r="D245" s="91">
        <v>16460</v>
      </c>
      <c r="E245" s="83">
        <f>D245/20.58</f>
        <v>799.8056365403305</v>
      </c>
      <c r="F245" s="119">
        <v>0.06</v>
      </c>
      <c r="G245" s="21">
        <v>21</v>
      </c>
      <c r="H245" s="22">
        <f>E245*F245</f>
        <v>47.98833819241983</v>
      </c>
      <c r="I245" s="22">
        <f>H245*26.6/100</f>
        <v>12.764897959183678</v>
      </c>
      <c r="J245" s="22">
        <f>(H245+I245)*119.2/100</f>
        <v>72.41785749271138</v>
      </c>
      <c r="K245" s="22">
        <v>0.05</v>
      </c>
      <c r="L245" s="22">
        <f>H245+I245+J245+K245</f>
        <v>133.2210936443149</v>
      </c>
      <c r="M245" s="22">
        <f>L245*10/100</f>
        <v>13.32210936443149</v>
      </c>
      <c r="N245" s="22">
        <f>L245+M245</f>
        <v>146.5432030087464</v>
      </c>
      <c r="O245" s="46"/>
    </row>
    <row r="246" spans="1:15" ht="8.25">
      <c r="A246" s="30"/>
      <c r="B246" s="33"/>
      <c r="C246" s="30"/>
      <c r="D246" s="42"/>
      <c r="E246" s="42"/>
      <c r="F246" s="48"/>
      <c r="G246" s="30"/>
      <c r="H246" s="42"/>
      <c r="I246" s="42"/>
      <c r="J246" s="42"/>
      <c r="K246" s="42"/>
      <c r="L246" s="42"/>
      <c r="M246" s="42"/>
      <c r="N246" s="42"/>
      <c r="O246" s="41"/>
    </row>
    <row r="247" spans="1:15" ht="8.25">
      <c r="A247" s="30"/>
      <c r="B247" s="49"/>
      <c r="C247" s="30"/>
      <c r="D247" s="43"/>
      <c r="E247" s="42"/>
      <c r="F247" s="32"/>
      <c r="G247" s="32"/>
      <c r="H247" s="42"/>
      <c r="I247" s="42"/>
      <c r="J247" s="42"/>
      <c r="K247" s="42"/>
      <c r="L247" s="42"/>
      <c r="M247" s="42"/>
      <c r="N247" s="42"/>
      <c r="O247" s="31"/>
    </row>
    <row r="248" spans="1:15" ht="8.25">
      <c r="A248" s="30"/>
      <c r="B248" s="49"/>
      <c r="C248" s="30"/>
      <c r="D248" s="43"/>
      <c r="E248" s="42"/>
      <c r="F248" s="32"/>
      <c r="G248" s="32"/>
      <c r="H248" s="42"/>
      <c r="I248" s="42"/>
      <c r="J248" s="42"/>
      <c r="K248" s="42"/>
      <c r="L248" s="42"/>
      <c r="M248" s="42"/>
      <c r="N248" s="42"/>
      <c r="O248" s="31"/>
    </row>
  </sheetData>
  <sheetProtection/>
  <mergeCells count="2">
    <mergeCell ref="A2:N2"/>
    <mergeCell ref="B3:N3"/>
  </mergeCells>
  <printOptions/>
  <pageMargins left="0.39" right="0.41" top="0.47" bottom="0.57" header="0.25" footer="0.3"/>
  <pageSetup horizontalDpi="600" verticalDpi="600" orientation="landscape" paperSize="9" scale="96" r:id="rId1"/>
  <headerFooter alignWithMargins="0">
    <oddFooter xml:space="preserve">&amp;Rстр. &amp;P из &amp;N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2016-01-28T08:23:36Z</cp:lastPrinted>
  <dcterms:created xsi:type="dcterms:W3CDTF">2008-04-02T12:15:21Z</dcterms:created>
  <dcterms:modified xsi:type="dcterms:W3CDTF">2016-02-01T07:17:28Z</dcterms:modified>
  <cp:category/>
  <cp:version/>
  <cp:contentType/>
  <cp:contentStatus/>
</cp:coreProperties>
</file>