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9720" windowHeight="4560" tabRatio="902" activeTab="3"/>
  </bookViews>
  <sheets>
    <sheet name="01,01.20    " sheetId="1" r:id="rId1"/>
    <sheet name="01,02.20    " sheetId="2" r:id="rId2"/>
    <sheet name="01,03.20    " sheetId="3" r:id="rId3"/>
    <sheet name="01,04.20    " sheetId="4" r:id="rId4"/>
    <sheet name="Лист1" sheetId="5" r:id="rId5"/>
  </sheets>
  <definedNames>
    <definedName name="С55" localSheetId="0">#REF!</definedName>
    <definedName name="С55" localSheetId="1">#REF!</definedName>
    <definedName name="С55" localSheetId="2">#REF!</definedName>
    <definedName name="С55" localSheetId="3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<sst xmlns="http://schemas.openxmlformats.org/spreadsheetml/2006/main" count="441" uniqueCount="96">
  <si>
    <t>Номер п/п</t>
  </si>
  <si>
    <t xml:space="preserve">Дата возникновения (исполнения) обязательства по договору, № документа </t>
  </si>
  <si>
    <t>Объем долгового обязательства по договору (рубли)</t>
  </si>
  <si>
    <t xml:space="preserve">Срок  погашения долгового обязательства </t>
  </si>
  <si>
    <t>Форма обеспечения обязательства, № документа</t>
  </si>
  <si>
    <t>IV.</t>
  </si>
  <si>
    <t>Наименование кредитора (принципала)</t>
  </si>
  <si>
    <t>I.</t>
  </si>
  <si>
    <t>II.</t>
  </si>
  <si>
    <t xml:space="preserve"> </t>
  </si>
  <si>
    <t xml:space="preserve">Процентная ставка </t>
  </si>
  <si>
    <t xml:space="preserve">Муниципальные займы, осуществляемые путем выпуска ценных бумаг </t>
  </si>
  <si>
    <t>МУНИЦИПАЛЬНАЯ ДОЛГОВАЯ КНИГА</t>
  </si>
  <si>
    <t>руб.</t>
  </si>
  <si>
    <t>исполнитель Токко О.В.</t>
  </si>
  <si>
    <t>Бюджетный кредит</t>
  </si>
  <si>
    <t>Всего муниципальный долг</t>
  </si>
  <si>
    <t>Наименование долгового обязательства</t>
  </si>
  <si>
    <t>Всего муниципальный долг на конец отчетного периода</t>
  </si>
  <si>
    <t xml:space="preserve">III. Договоры и соглашения о получении бюджетных  кредитов от бюджетов других уровней </t>
  </si>
  <si>
    <t>тел.4-19-03</t>
  </si>
  <si>
    <t>Итого по разделу</t>
  </si>
  <si>
    <t xml:space="preserve"> Муниципальных гарантий </t>
  </si>
  <si>
    <t>Кредиты, полученные муниципальным образованием от кредитных организаций</t>
  </si>
  <si>
    <t>Бюджетные кредиты, привлеченные в местный бюджет от других бюджетов бюджетной системы Российской Федерации</t>
  </si>
  <si>
    <t>Муниципальные ценные бумаги</t>
  </si>
  <si>
    <t>Олонецкого национального муниципального района</t>
  </si>
  <si>
    <t xml:space="preserve">Начальник  районного финансового управления </t>
  </si>
  <si>
    <t>Казна муниципального образования</t>
  </si>
  <si>
    <t xml:space="preserve">Остаток долга по процентам на начало года </t>
  </si>
  <si>
    <t>Погашено процентов и пеней с начала отчетного периода</t>
  </si>
  <si>
    <t>Начислено процентов и пеней с начала отчетного периода</t>
  </si>
  <si>
    <t xml:space="preserve">Остаток долга по процентам и пеням  на конец отчетн. периода  </t>
  </si>
  <si>
    <t xml:space="preserve">Остаток долговых обязательств  на конец отчетн. периода  </t>
  </si>
  <si>
    <t>Министерство Финансов Республики Карелия</t>
  </si>
  <si>
    <t>Глава Олонецкого национального муниципального района</t>
  </si>
  <si>
    <t>№9-1/13 от 09.08.2013г</t>
  </si>
  <si>
    <t>С.К. Прокопьев</t>
  </si>
  <si>
    <t>ПАО "Совкомбанк"</t>
  </si>
  <si>
    <t xml:space="preserve">Т.Н.Столярова </t>
  </si>
  <si>
    <t>№9-1/16 от03.08.2016 год</t>
  </si>
  <si>
    <t>22.07.2019г.</t>
  </si>
  <si>
    <t>№9-2/16 от23.12.2016 год</t>
  </si>
  <si>
    <t>Соглашение о реструктуризации №9-1\17р от 23.01.2017г.</t>
  </si>
  <si>
    <t>15.12.2021г.</t>
  </si>
  <si>
    <t xml:space="preserve"> №9-1\17р от 19.06.2017г.</t>
  </si>
  <si>
    <t>23.06.2020г.</t>
  </si>
  <si>
    <t xml:space="preserve"> №9-2\17р от 11.08.2017г.</t>
  </si>
  <si>
    <t>ставка по кредиту (%)</t>
  </si>
  <si>
    <t xml:space="preserve"> №9-3\17 от 25.12.2017г.</t>
  </si>
  <si>
    <t>1/3</t>
  </si>
  <si>
    <t>9,43</t>
  </si>
  <si>
    <t>№0106300009117000049 от 19.12.2017г.</t>
  </si>
  <si>
    <t>АКБ "НООСФЕРА"</t>
  </si>
  <si>
    <t>19.02.2020г.</t>
  </si>
  <si>
    <t>Списаны долговые обязательства</t>
  </si>
  <si>
    <t>реструктуризированны долговые обязательства</t>
  </si>
  <si>
    <t>№0106300009118000048 от 31.08.2018г.</t>
  </si>
  <si>
    <t>9,73</t>
  </si>
  <si>
    <t>31.08.2020г.</t>
  </si>
  <si>
    <t>25.08.2021г.</t>
  </si>
  <si>
    <t xml:space="preserve">№9-1/18 от 10.09.18г. </t>
  </si>
  <si>
    <t>Остаток долгового обязательства на начало отчетного периода (1.01.2019)</t>
  </si>
  <si>
    <t xml:space="preserve">№9-1/19р от 11.06.19г. </t>
  </si>
  <si>
    <t>25.12.2021г.</t>
  </si>
  <si>
    <t>№0106300009119000047 от 16.07.2019г.</t>
  </si>
  <si>
    <t>ПАО "Сбербанк России"</t>
  </si>
  <si>
    <t>17.07.2021г.</t>
  </si>
  <si>
    <t>9,35</t>
  </si>
  <si>
    <t>27.11.2021г.</t>
  </si>
  <si>
    <t>по состоянию на  1.01.2020года</t>
  </si>
  <si>
    <t>Образование долгового обязательства  за отчетный период (январь-декабря)</t>
  </si>
  <si>
    <t>Погашение долгового  обязательства за отчетный период (январь-декабря)</t>
  </si>
  <si>
    <t>Остаток долгового обязательства на конец отчетного периода (1.01.2020)</t>
  </si>
  <si>
    <t>9,4</t>
  </si>
  <si>
    <t>по состоянию на  1.02.2020года</t>
  </si>
  <si>
    <t xml:space="preserve"> №9-1\17 от 19.06.2017г.</t>
  </si>
  <si>
    <t xml:space="preserve"> №9-2\17 от 11.08.2017г.</t>
  </si>
  <si>
    <t>и.о. главы Олонецкого национального муниципального района</t>
  </si>
  <si>
    <t>В.Н.Мурый</t>
  </si>
  <si>
    <t>по состоянию на  1.03.2020года</t>
  </si>
  <si>
    <t>Образование долгового обязательства  за отчетный период (январь-февраль)</t>
  </si>
  <si>
    <t>Погашение долгового  обязательства за отчетный период (январь-февраль)</t>
  </si>
  <si>
    <t>Остаток долгового обязательства на конец отчетного периода (1.03.2020)</t>
  </si>
  <si>
    <t>Остаток долгового обязательства на конец отчетного периода (1.02.2020)</t>
  </si>
  <si>
    <t>Образование долгового обязательства  за отчетный период (январь)</t>
  </si>
  <si>
    <t>Погашение долгового  обязательства за отчетный период (январь)</t>
  </si>
  <si>
    <t>Остаток долгового обязательства на начало отчетного периода (1.01.2020)</t>
  </si>
  <si>
    <t>№0106300009119000057 от 19.11.2019г.</t>
  </si>
  <si>
    <t xml:space="preserve"> №0106300009120000002 от 25.02.2020г.</t>
  </si>
  <si>
    <t>6,97</t>
  </si>
  <si>
    <t>25.02.2022г.</t>
  </si>
  <si>
    <t>по состоянию на  1.04.2020года</t>
  </si>
  <si>
    <t>Образование долгового обязательства  за отчетный период (январь-март)</t>
  </si>
  <si>
    <t>Погашение долгового  обязательства за отчетный период (январь-март)</t>
  </si>
  <si>
    <t>Остаток долгового обязательства на конец отчетного периода (1.04.2020)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</si>
</sst>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Times New Roman"/>
      <family val="1"/>
    </font>
    <font>
      <b/>
      <i/>
      <sz val="8"/>
      <name val="Times New Roman Cyr"/>
      <family val="1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172" fontId="13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2" fontId="13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2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4" fillId="0" borderId="11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2" fontId="13" fillId="0" borderId="14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72" fontId="4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36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left" vertical="center"/>
    </xf>
    <xf numFmtId="172" fontId="13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/>
    </xf>
    <xf numFmtId="14" fontId="4" fillId="0" borderId="11" xfId="0" applyNumberFormat="1" applyFont="1" applyFill="1" applyBorder="1" applyAlignment="1">
      <alignment wrapText="1"/>
    </xf>
    <xf numFmtId="2" fontId="13" fillId="0" borderId="11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right" wrapText="1"/>
    </xf>
    <xf numFmtId="49" fontId="13" fillId="0" borderId="14" xfId="0" applyNumberFormat="1" applyFont="1" applyFill="1" applyBorder="1" applyAlignment="1">
      <alignment/>
    </xf>
    <xf numFmtId="2" fontId="13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31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38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8"/>
  <sheetViews>
    <sheetView zoomScalePageLayoutView="0" workbookViewId="0" topLeftCell="A5">
      <pane ySplit="3120" topLeftCell="A42" activePane="bottomLeft" state="split"/>
      <selection pane="topLeft" activeCell="R44" sqref="R44"/>
      <selection pane="bottomLeft" activeCell="F42" sqref="F42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60" t="s">
        <v>26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70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48</v>
      </c>
      <c r="H8" s="11" t="s">
        <v>4</v>
      </c>
      <c r="I8" s="11" t="s">
        <v>62</v>
      </c>
      <c r="J8" s="11" t="s">
        <v>71</v>
      </c>
      <c r="K8" s="11" t="s">
        <v>55</v>
      </c>
      <c r="L8" s="11" t="s">
        <v>56</v>
      </c>
      <c r="M8" s="11" t="s">
        <v>72</v>
      </c>
      <c r="N8" s="11" t="s">
        <v>73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2" t="s">
        <v>25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4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36</v>
      </c>
      <c r="D23" s="51" t="s">
        <v>34</v>
      </c>
      <c r="E23" s="44">
        <v>11000000</v>
      </c>
      <c r="F23" s="45" t="s">
        <v>46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40</v>
      </c>
      <c r="D30" s="51" t="s">
        <v>34</v>
      </c>
      <c r="E30" s="44">
        <v>24800000</v>
      </c>
      <c r="F30" s="45" t="s">
        <v>41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11244.19+8136.45+7466.64+5356.72+4250.3+1103.98</f>
        <v>37558.280000000006</v>
      </c>
      <c r="T30" s="32">
        <f t="shared" si="1"/>
        <v>0</v>
      </c>
      <c r="U30" s="48">
        <f aca="true" t="shared" si="3" ref="U30:U38">O30+T30</f>
        <v>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42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12667.32+10155.08+10261.23+8739.74+8208.96+2476.84</f>
        <v>52509.17</v>
      </c>
      <c r="T31" s="32">
        <f t="shared" si="1"/>
        <v>0</v>
      </c>
      <c r="U31" s="48">
        <f>O31+T31</f>
        <v>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43</v>
      </c>
      <c r="D32" s="51" t="s">
        <v>34</v>
      </c>
      <c r="E32" s="44">
        <v>36756000</v>
      </c>
      <c r="F32" s="45" t="s">
        <v>44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f>9751.16+9912.81</f>
        <v>19663.97</v>
      </c>
      <c r="S32" s="137">
        <f>9751.16+9912.81</f>
        <v>19663.97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45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f>120699.3+41826.92-131.75</f>
        <v>162394.47</v>
      </c>
      <c r="S33" s="137">
        <f>120699.3+41826.92-131.75</f>
        <v>162394.47</v>
      </c>
      <c r="T33" s="32">
        <f t="shared" si="1"/>
        <v>0</v>
      </c>
      <c r="U33" s="48">
        <f t="shared" si="3"/>
        <v>3578000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47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f>9216.85+3997.98-12.59</f>
        <v>13202.24</v>
      </c>
      <c r="S34" s="137">
        <f>9216.85+3997.98-12.59</f>
        <v>13202.24</v>
      </c>
      <c r="T34" s="32">
        <f t="shared" si="1"/>
        <v>0</v>
      </c>
      <c r="U34" s="48">
        <f>O34+T34</f>
        <v>342000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49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50</v>
      </c>
      <c r="Q35" s="136"/>
      <c r="R35" s="150">
        <f>74990.43+41616.5-131.09</f>
        <v>116475.84</v>
      </c>
      <c r="S35" s="137">
        <f>74990.43+41616.5-131.09</f>
        <v>116475.84</v>
      </c>
      <c r="T35" s="32">
        <f t="shared" si="1"/>
        <v>0</v>
      </c>
      <c r="U35" s="48">
        <f t="shared" si="3"/>
        <v>3560000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61</v>
      </c>
      <c r="D37" s="51" t="s">
        <v>34</v>
      </c>
      <c r="E37" s="44">
        <v>0</v>
      </c>
      <c r="F37" s="45" t="s">
        <v>60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f>31942.52+29225.06-92.05</f>
        <v>61075.53</v>
      </c>
      <c r="S37" s="137">
        <f>31942.52+29225.06-92.05</f>
        <v>61075.53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63</v>
      </c>
      <c r="D38" s="51" t="s">
        <v>34</v>
      </c>
      <c r="E38" s="44">
        <v>0</v>
      </c>
      <c r="F38" s="45" t="s">
        <v>64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f>676.16+6220.71</f>
        <v>6896.87</v>
      </c>
      <c r="S38" s="137">
        <f>676.16+6220.71</f>
        <v>6896.87</v>
      </c>
      <c r="T38" s="32">
        <f t="shared" si="1"/>
        <v>0</v>
      </c>
      <c r="U38" s="48">
        <f t="shared" si="3"/>
        <v>12340000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469776.37</v>
      </c>
      <c r="S39" s="133">
        <f t="shared" si="4"/>
        <v>469776.37</v>
      </c>
      <c r="T39" s="133">
        <f t="shared" si="4"/>
        <v>0</v>
      </c>
      <c r="U39" s="133">
        <f t="shared" si="4"/>
        <v>41984000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52</v>
      </c>
      <c r="D41" s="131" t="s">
        <v>53</v>
      </c>
      <c r="E41" s="17">
        <v>100000000</v>
      </c>
      <c r="F41" s="151" t="s">
        <v>54</v>
      </c>
      <c r="G41" s="154" t="s">
        <v>51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1300000</v>
      </c>
      <c r="N41" s="6">
        <f>I41+J41-M41</f>
        <v>8700000</v>
      </c>
      <c r="O41" s="6">
        <f>N41</f>
        <v>8700000</v>
      </c>
      <c r="P41" s="3"/>
      <c r="Q41" s="3"/>
      <c r="R41" s="3">
        <f>80050.6+72303.77+80050.59+77468.32+80050.59+77468.32+80050.6+80050.59+77468.32+80050.59+77468.32+13871.75+66178.85</f>
        <v>942531.2099999998</v>
      </c>
      <c r="S41" s="3">
        <f>80050.6+72303.77+80050.59+77468.32+80050.59+77468.32+80050.6+80050.59+77468.32+80050.59+77468.32+13871.75+66178.85</f>
        <v>942531.2099999998</v>
      </c>
      <c r="T41" s="6">
        <f>Q41+R41-S41</f>
        <v>0</v>
      </c>
      <c r="U41" s="6">
        <f>N41+Q41+R41-S41</f>
        <v>8700000</v>
      </c>
      <c r="V41" s="25"/>
    </row>
    <row r="42" spans="1:22" ht="69" customHeight="1">
      <c r="A42" s="148">
        <v>1</v>
      </c>
      <c r="B42" s="42" t="s">
        <v>23</v>
      </c>
      <c r="C42" s="141" t="s">
        <v>88</v>
      </c>
      <c r="D42" s="131" t="s">
        <v>53</v>
      </c>
      <c r="E42" s="17">
        <v>56000000</v>
      </c>
      <c r="F42" s="151" t="s">
        <v>69</v>
      </c>
      <c r="G42" s="154" t="s">
        <v>74</v>
      </c>
      <c r="H42" s="132" t="s">
        <v>28</v>
      </c>
      <c r="I42" s="152">
        <v>0</v>
      </c>
      <c r="J42" s="152">
        <v>5600000</v>
      </c>
      <c r="K42" s="152"/>
      <c r="L42" s="152"/>
      <c r="M42" s="152">
        <v>0</v>
      </c>
      <c r="N42" s="6">
        <f>I42+J42-M42</f>
        <v>5600000</v>
      </c>
      <c r="O42" s="6">
        <f>N42</f>
        <v>5600000</v>
      </c>
      <c r="P42" s="3"/>
      <c r="Q42" s="3"/>
      <c r="R42" s="3">
        <f>2884.38+44707.95</f>
        <v>47592.329999999994</v>
      </c>
      <c r="S42" s="3">
        <f>2884.38+44707.95</f>
        <v>47592.329999999994</v>
      </c>
      <c r="T42" s="6">
        <f>Q42+R42-S42</f>
        <v>0</v>
      </c>
      <c r="U42" s="6">
        <f>N42+Q42+R42-S42</f>
        <v>5600000</v>
      </c>
      <c r="V42" s="25"/>
    </row>
    <row r="43" spans="1:22" ht="69" customHeight="1">
      <c r="A43" s="148">
        <v>2</v>
      </c>
      <c r="B43" s="131" t="s">
        <v>23</v>
      </c>
      <c r="C43" s="157" t="s">
        <v>57</v>
      </c>
      <c r="D43" s="131" t="s">
        <v>38</v>
      </c>
      <c r="E43" s="17">
        <v>160000000</v>
      </c>
      <c r="F43" s="151" t="s">
        <v>59</v>
      </c>
      <c r="G43" s="154" t="s">
        <v>58</v>
      </c>
      <c r="H43" s="132" t="s">
        <v>28</v>
      </c>
      <c r="I43" s="152">
        <v>16000000</v>
      </c>
      <c r="J43" s="152">
        <v>0</v>
      </c>
      <c r="K43" s="152"/>
      <c r="L43" s="152"/>
      <c r="M43" s="152">
        <v>0</v>
      </c>
      <c r="N43" s="6">
        <f>I43+J43-M43</f>
        <v>16000000</v>
      </c>
      <c r="O43" s="6">
        <f>N43</f>
        <v>16000000</v>
      </c>
      <c r="P43" s="3"/>
      <c r="Q43" s="3"/>
      <c r="R43" s="3">
        <f>132282.52+119480.99+132282.52+128015.34+132282.52+128015.34+132282.52+132282.52+128015.34+132282.52+128015.34+132282.52</f>
        <v>1557519.9900000002</v>
      </c>
      <c r="S43" s="3">
        <f>132282.52+119480.99+132282.52+128015.34+132282.52+128015.34+132282.52+132282.52+128015.34+132282.52+128015.34+132282.52</f>
        <v>1557519.9900000002</v>
      </c>
      <c r="T43" s="6">
        <f>Q43+R43-S43</f>
        <v>0</v>
      </c>
      <c r="U43" s="6">
        <f>N43+Q43+R43-S43</f>
        <v>16000000.000000002</v>
      </c>
      <c r="V43" s="25"/>
    </row>
    <row r="44" spans="1:22" ht="69" customHeight="1">
      <c r="A44" s="158">
        <v>3</v>
      </c>
      <c r="B44" s="42" t="s">
        <v>23</v>
      </c>
      <c r="C44" s="141" t="s">
        <v>65</v>
      </c>
      <c r="D44" s="131" t="s">
        <v>66</v>
      </c>
      <c r="E44" s="17">
        <v>15000000</v>
      </c>
      <c r="F44" s="151" t="s">
        <v>67</v>
      </c>
      <c r="G44" s="154" t="s">
        <v>68</v>
      </c>
      <c r="H44" s="132" t="s">
        <v>28</v>
      </c>
      <c r="I44" s="152">
        <v>0</v>
      </c>
      <c r="J44" s="152">
        <v>15000000</v>
      </c>
      <c r="K44" s="152"/>
      <c r="L44" s="152"/>
      <c r="M44" s="152">
        <v>0</v>
      </c>
      <c r="N44" s="6">
        <f>I44+J44-M44</f>
        <v>15000000</v>
      </c>
      <c r="O44" s="6">
        <f>N44</f>
        <v>15000000</v>
      </c>
      <c r="P44" s="3"/>
      <c r="Q44" s="3"/>
      <c r="R44" s="3">
        <f>46109.59+119116.44+115273.97+119116.44+115273.97+119116.44</f>
        <v>634006.8500000001</v>
      </c>
      <c r="S44" s="3">
        <f>46109.59+119116.44+115273.97+119116.44+115273.97+119116.44</f>
        <v>634006.8500000001</v>
      </c>
      <c r="T44" s="6">
        <f>Q44+R44-S44</f>
        <v>0</v>
      </c>
      <c r="U44" s="6">
        <f>N44+Q44+R44-S44</f>
        <v>15000000</v>
      </c>
      <c r="V44" s="25"/>
    </row>
    <row r="45" spans="1:51" ht="16.5" customHeight="1" thickBot="1">
      <c r="A45" s="94" t="s">
        <v>21</v>
      </c>
      <c r="B45" s="140"/>
      <c r="C45" s="140"/>
      <c r="D45" s="14"/>
      <c r="E45" s="14"/>
      <c r="F45" s="14"/>
      <c r="G45" s="14"/>
      <c r="H45" s="14"/>
      <c r="I45" s="5">
        <f aca="true" t="shared" si="5" ref="I45:Q45">I41+I43+I44+I42</f>
        <v>26000000</v>
      </c>
      <c r="J45" s="5">
        <f t="shared" si="5"/>
        <v>20600000</v>
      </c>
      <c r="K45" s="5">
        <f t="shared" si="5"/>
        <v>0</v>
      </c>
      <c r="L45" s="5">
        <f t="shared" si="5"/>
        <v>0</v>
      </c>
      <c r="M45" s="5">
        <f t="shared" si="5"/>
        <v>1300000</v>
      </c>
      <c r="N45" s="5">
        <f t="shared" si="5"/>
        <v>45300000</v>
      </c>
      <c r="O45" s="5">
        <f t="shared" si="5"/>
        <v>45300000</v>
      </c>
      <c r="P45" s="5">
        <f t="shared" si="5"/>
        <v>0</v>
      </c>
      <c r="Q45" s="5">
        <f t="shared" si="5"/>
        <v>0</v>
      </c>
      <c r="R45" s="5">
        <f>R41+R43+R44+R42</f>
        <v>3181650.3800000004</v>
      </c>
      <c r="S45" s="5">
        <f>S41+S43+S44+S42</f>
        <v>3181650.3800000004</v>
      </c>
      <c r="T45" s="5">
        <f>T41+T43+T44+T42</f>
        <v>0</v>
      </c>
      <c r="U45" s="5">
        <f>U41+U43+U44+U42</f>
        <v>45300000</v>
      </c>
      <c r="V45" s="5">
        <f aca="true" t="shared" si="6" ref="V45:AY45">V41+V43</f>
        <v>0</v>
      </c>
      <c r="W45" s="5">
        <f t="shared" si="6"/>
        <v>0</v>
      </c>
      <c r="X45" s="5">
        <f t="shared" si="6"/>
        <v>0</v>
      </c>
      <c r="Y45" s="5">
        <f t="shared" si="6"/>
        <v>0</v>
      </c>
      <c r="Z45" s="5">
        <f t="shared" si="6"/>
        <v>0</v>
      </c>
      <c r="AA45" s="5">
        <f t="shared" si="6"/>
        <v>0</v>
      </c>
      <c r="AB45" s="5">
        <f t="shared" si="6"/>
        <v>0</v>
      </c>
      <c r="AC45" s="5">
        <f t="shared" si="6"/>
        <v>0</v>
      </c>
      <c r="AD45" s="5">
        <f t="shared" si="6"/>
        <v>0</v>
      </c>
      <c r="AE45" s="5">
        <f t="shared" si="6"/>
        <v>0</v>
      </c>
      <c r="AF45" s="5">
        <f t="shared" si="6"/>
        <v>0</v>
      </c>
      <c r="AG45" s="5">
        <f t="shared" si="6"/>
        <v>0</v>
      </c>
      <c r="AH45" s="5">
        <f t="shared" si="6"/>
        <v>0</v>
      </c>
      <c r="AI45" s="5">
        <f t="shared" si="6"/>
        <v>0</v>
      </c>
      <c r="AJ45" s="5">
        <f t="shared" si="6"/>
        <v>0</v>
      </c>
      <c r="AK45" s="5">
        <f t="shared" si="6"/>
        <v>0</v>
      </c>
      <c r="AL45" s="5">
        <f t="shared" si="6"/>
        <v>0</v>
      </c>
      <c r="AM45" s="5">
        <f t="shared" si="6"/>
        <v>0</v>
      </c>
      <c r="AN45" s="5">
        <f t="shared" si="6"/>
        <v>0</v>
      </c>
      <c r="AO45" s="5">
        <f t="shared" si="6"/>
        <v>0</v>
      </c>
      <c r="AP45" s="5">
        <f t="shared" si="6"/>
        <v>0</v>
      </c>
      <c r="AQ45" s="5">
        <f t="shared" si="6"/>
        <v>0</v>
      </c>
      <c r="AR45" s="5">
        <f t="shared" si="6"/>
        <v>0</v>
      </c>
      <c r="AS45" s="5">
        <f t="shared" si="6"/>
        <v>0</v>
      </c>
      <c r="AT45" s="5">
        <f t="shared" si="6"/>
        <v>0</v>
      </c>
      <c r="AU45" s="5">
        <f t="shared" si="6"/>
        <v>0</v>
      </c>
      <c r="AV45" s="5">
        <f t="shared" si="6"/>
        <v>0</v>
      </c>
      <c r="AW45" s="5">
        <f t="shared" si="6"/>
        <v>0</v>
      </c>
      <c r="AX45" s="5">
        <f t="shared" si="6"/>
        <v>0</v>
      </c>
      <c r="AY45" s="5">
        <f t="shared" si="6"/>
        <v>0</v>
      </c>
    </row>
    <row r="46" spans="1:38" s="82" customFormat="1" ht="18" customHeight="1" thickBot="1">
      <c r="A46" s="100" t="s">
        <v>5</v>
      </c>
      <c r="B46" s="101" t="s">
        <v>22</v>
      </c>
      <c r="C46" s="101"/>
      <c r="D46" s="144"/>
      <c r="E46" s="144"/>
      <c r="F46" s="144"/>
      <c r="G46" s="144"/>
      <c r="H46" s="144"/>
      <c r="I46" s="144"/>
      <c r="J46" s="140"/>
      <c r="K46" s="140"/>
      <c r="L46" s="140"/>
      <c r="M46" s="140"/>
      <c r="N46" s="140"/>
      <c r="O46" s="140"/>
      <c r="P46" s="140"/>
      <c r="Q46" s="140"/>
      <c r="R46" s="140"/>
      <c r="S46" s="147"/>
      <c r="T46" s="140"/>
      <c r="U46" s="145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69.75" customHeight="1" hidden="1">
      <c r="A47" s="100"/>
      <c r="B47" s="102"/>
      <c r="C47" s="103"/>
      <c r="D47" s="103"/>
      <c r="E47" s="104"/>
      <c r="F47" s="103"/>
      <c r="G47" s="153"/>
      <c r="H47" s="46"/>
      <c r="I47" s="61"/>
      <c r="J47" s="61"/>
      <c r="K47" s="156"/>
      <c r="L47" s="156"/>
      <c r="M47" s="33"/>
      <c r="N47" s="61"/>
      <c r="O47" s="32"/>
      <c r="P47" s="21"/>
      <c r="Q47" s="21"/>
      <c r="R47" s="21"/>
      <c r="S47" s="146"/>
      <c r="T47" s="61"/>
      <c r="U47" s="61"/>
      <c r="V47" s="81"/>
      <c r="W47" s="105"/>
      <c r="X47" s="105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38" s="82" customFormat="1" ht="18" customHeight="1" thickBot="1">
      <c r="A48" s="106" t="s">
        <v>21</v>
      </c>
      <c r="B48" s="107"/>
      <c r="C48" s="108"/>
      <c r="D48" s="108"/>
      <c r="E48" s="109"/>
      <c r="F48" s="110"/>
      <c r="G48" s="110"/>
      <c r="H48" s="103"/>
      <c r="I48" s="34">
        <f>I47</f>
        <v>0</v>
      </c>
      <c r="J48" s="34">
        <f>J47</f>
        <v>0</v>
      </c>
      <c r="K48" s="34"/>
      <c r="L48" s="34"/>
      <c r="M48" s="34">
        <f>M47</f>
        <v>0</v>
      </c>
      <c r="N48" s="34">
        <f>N47</f>
        <v>0</v>
      </c>
      <c r="O48" s="34">
        <f>O47</f>
        <v>0</v>
      </c>
      <c r="P48" s="22">
        <v>3</v>
      </c>
      <c r="Q48" s="22">
        <v>0</v>
      </c>
      <c r="R48" s="22">
        <v>0</v>
      </c>
      <c r="S48" s="22">
        <v>0</v>
      </c>
      <c r="T48" s="34">
        <f>N48</f>
        <v>0</v>
      </c>
      <c r="U48" s="34">
        <f>T48</f>
        <v>0</v>
      </c>
      <c r="V48" s="81"/>
      <c r="W48" s="11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</row>
    <row r="49" spans="1:23" ht="16.5" customHeight="1" thickBot="1">
      <c r="A49" s="112"/>
      <c r="B49" s="20" t="s">
        <v>16</v>
      </c>
      <c r="C49" s="19"/>
      <c r="D49" s="19"/>
      <c r="E49" s="19"/>
      <c r="F49" s="99"/>
      <c r="G49" s="99"/>
      <c r="H49" s="113"/>
      <c r="I49" s="23">
        <f aca="true" t="shared" si="7" ref="I49:U49">I39+I45</f>
        <v>79604000</v>
      </c>
      <c r="J49" s="23">
        <f t="shared" si="7"/>
        <v>20600000</v>
      </c>
      <c r="K49" s="23">
        <f t="shared" si="7"/>
        <v>12166000</v>
      </c>
      <c r="L49" s="23">
        <f t="shared" si="7"/>
        <v>5214000</v>
      </c>
      <c r="M49" s="23">
        <f t="shared" si="7"/>
        <v>12920000</v>
      </c>
      <c r="N49" s="23">
        <f t="shared" si="7"/>
        <v>87284000</v>
      </c>
      <c r="O49" s="23">
        <f t="shared" si="7"/>
        <v>87284000</v>
      </c>
      <c r="P49" s="23">
        <f t="shared" si="7"/>
        <v>0</v>
      </c>
      <c r="Q49" s="23">
        <f t="shared" si="7"/>
        <v>0</v>
      </c>
      <c r="R49" s="23">
        <f t="shared" si="7"/>
        <v>3651426.7500000005</v>
      </c>
      <c r="S49" s="23">
        <f t="shared" si="7"/>
        <v>3651426.7500000005</v>
      </c>
      <c r="T49" s="23">
        <f t="shared" si="7"/>
        <v>0</v>
      </c>
      <c r="U49" s="23">
        <f t="shared" si="7"/>
        <v>87284000</v>
      </c>
      <c r="V49" s="25"/>
      <c r="W49" s="114"/>
    </row>
    <row r="50" spans="1:22" ht="16.5" customHeight="1">
      <c r="A50" s="25"/>
      <c r="B50" s="81"/>
      <c r="C50" s="10"/>
      <c r="D50" s="10"/>
      <c r="E50" s="10"/>
      <c r="F50" s="10"/>
      <c r="G50" s="10"/>
      <c r="H50" s="10"/>
      <c r="I50" s="24"/>
      <c r="J50" s="24"/>
      <c r="K50" s="24"/>
      <c r="L50" s="24"/>
      <c r="M50" s="24"/>
      <c r="N50" s="24"/>
      <c r="O50" s="24"/>
      <c r="P50" s="40"/>
      <c r="Q50" s="24"/>
      <c r="R50" s="24"/>
      <c r="S50" s="24"/>
      <c r="T50" s="24"/>
      <c r="U50" s="24"/>
      <c r="V50" s="25"/>
    </row>
    <row r="51" spans="1:22" ht="16.5" customHeight="1">
      <c r="A51" s="25"/>
      <c r="B51" s="10" t="s">
        <v>35</v>
      </c>
      <c r="C51" s="10"/>
      <c r="D51" s="10"/>
      <c r="E51" s="10"/>
      <c r="F51" s="10"/>
      <c r="G51" s="10"/>
      <c r="H51" s="10"/>
      <c r="I51" s="24" t="s">
        <v>37</v>
      </c>
      <c r="J51" s="24"/>
      <c r="K51" s="24"/>
      <c r="L51" s="24"/>
      <c r="M51" s="24"/>
      <c r="N51" s="24"/>
      <c r="O51" s="24"/>
      <c r="P51" s="40"/>
      <c r="Q51" s="24"/>
      <c r="R51" s="24"/>
      <c r="S51" s="40"/>
      <c r="T51" s="24"/>
      <c r="U51" s="24"/>
      <c r="V51" s="25"/>
    </row>
    <row r="52" spans="1:22" ht="16.5" customHeight="1">
      <c r="A52" s="2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24"/>
      <c r="T52" s="10"/>
      <c r="U52" s="10"/>
      <c r="V52" s="25"/>
    </row>
    <row r="53" spans="1:22" ht="15.75" customHeight="1">
      <c r="A53" s="25"/>
      <c r="B53" s="10" t="s">
        <v>27</v>
      </c>
      <c r="C53" s="10"/>
      <c r="D53" s="115"/>
      <c r="E53" s="116"/>
      <c r="F53" s="116"/>
      <c r="G53" s="116"/>
      <c r="H53" s="116"/>
      <c r="I53" s="35" t="s">
        <v>39</v>
      </c>
      <c r="J53" s="35"/>
      <c r="K53" s="35"/>
      <c r="L53" s="35"/>
      <c r="M53" s="35"/>
      <c r="N53" s="35"/>
      <c r="O53" s="35"/>
      <c r="P53" s="10"/>
      <c r="Q53" s="10"/>
      <c r="R53" s="10"/>
      <c r="S53" s="10"/>
      <c r="T53" s="10"/>
      <c r="U53" s="10"/>
      <c r="V53" s="25"/>
    </row>
    <row r="54" spans="1:22" ht="15.75" customHeight="1">
      <c r="A54" s="25"/>
      <c r="B54" s="10" t="s">
        <v>26</v>
      </c>
      <c r="C54" s="10"/>
      <c r="D54" s="115"/>
      <c r="E54" s="116"/>
      <c r="F54" s="116"/>
      <c r="G54" s="116"/>
      <c r="H54" s="116"/>
      <c r="I54" s="35"/>
      <c r="J54" s="35"/>
      <c r="K54" s="35"/>
      <c r="L54" s="35"/>
      <c r="M54" s="35"/>
      <c r="N54" s="117"/>
      <c r="O54" s="117"/>
      <c r="P54" s="10"/>
      <c r="Q54" s="10"/>
      <c r="R54" s="10"/>
      <c r="S54" s="10"/>
      <c r="T54" s="10"/>
      <c r="U54" s="10"/>
      <c r="V54" s="25"/>
    </row>
    <row r="55" spans="1:22" ht="12.75">
      <c r="A55" s="25"/>
      <c r="B55" s="10"/>
      <c r="C55" s="10"/>
      <c r="D55" s="39"/>
      <c r="E55" s="10"/>
      <c r="F55" s="10"/>
      <c r="G55" s="10"/>
      <c r="H55" s="10"/>
      <c r="I55" s="36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0.75" customHeight="1">
      <c r="A56" s="25"/>
      <c r="B56" s="10"/>
      <c r="C56" s="10"/>
      <c r="D56" s="39"/>
      <c r="E56" s="10"/>
      <c r="F56" s="10"/>
      <c r="G56" s="10"/>
      <c r="H56" s="10"/>
      <c r="I56" s="118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4.25" customHeight="1" hidden="1">
      <c r="A57" s="25"/>
      <c r="B57" s="10"/>
      <c r="C57" s="10"/>
      <c r="D57" s="39"/>
      <c r="E57" s="10"/>
      <c r="F57" s="10"/>
      <c r="G57" s="10"/>
      <c r="H57" s="10"/>
      <c r="I57" s="36"/>
      <c r="J57" s="36"/>
      <c r="K57" s="36"/>
      <c r="L57" s="36"/>
      <c r="M57" s="36"/>
      <c r="N57" s="36"/>
      <c r="O57" s="36"/>
      <c r="P57" s="10"/>
      <c r="Q57" s="10"/>
      <c r="R57" s="10"/>
      <c r="S57" s="10"/>
      <c r="T57" s="10"/>
      <c r="U57" s="10"/>
      <c r="V57" s="25"/>
    </row>
    <row r="58" spans="1:22" ht="13.5" customHeight="1" hidden="1">
      <c r="A58" s="25"/>
      <c r="B58" s="10"/>
      <c r="C58" s="10"/>
      <c r="D58" s="10"/>
      <c r="E58" s="1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  <c r="V58" s="25"/>
    </row>
    <row r="59" spans="2:21" s="25" customFormat="1" ht="12.75" customHeight="1">
      <c r="B59" s="10" t="s">
        <v>14</v>
      </c>
      <c r="C59" s="39"/>
      <c r="D59" s="119"/>
      <c r="E59" s="120"/>
      <c r="F59" s="10"/>
      <c r="G59" s="10"/>
      <c r="H59" s="10"/>
      <c r="I59" s="37"/>
      <c r="J59" s="37"/>
      <c r="K59" s="37"/>
      <c r="L59" s="37"/>
      <c r="M59" s="37"/>
      <c r="N59" s="37"/>
      <c r="O59" s="37"/>
      <c r="P59" s="10"/>
      <c r="Q59" s="10"/>
      <c r="R59" s="10"/>
      <c r="S59" s="10"/>
      <c r="T59" s="10"/>
      <c r="U59" s="10"/>
    </row>
    <row r="60" spans="1:21" s="25" customFormat="1" ht="9.75" customHeight="1">
      <c r="A60" s="121"/>
      <c r="B60" s="122" t="s">
        <v>20</v>
      </c>
      <c r="C60" s="10"/>
      <c r="D60" s="10"/>
      <c r="E60" s="123"/>
      <c r="F60" s="123"/>
      <c r="G60" s="123"/>
      <c r="H60" s="124"/>
      <c r="I60" s="38"/>
      <c r="J60" s="38"/>
      <c r="K60" s="38"/>
      <c r="L60" s="38"/>
      <c r="M60" s="38"/>
      <c r="N60" s="38"/>
      <c r="O60" s="38"/>
      <c r="P60" s="10"/>
      <c r="Q60" s="10"/>
      <c r="R60" s="10"/>
      <c r="S60" s="10"/>
      <c r="T60" s="10"/>
      <c r="U60" s="10"/>
    </row>
    <row r="61" spans="2:21" s="25" customFormat="1" ht="12.75">
      <c r="B61" s="39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125"/>
      <c r="G65" s="125"/>
      <c r="H65" s="125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1:21" s="25" customFormat="1" ht="18.75">
      <c r="A66" s="121"/>
      <c r="B66" s="121"/>
      <c r="C66" s="126"/>
      <c r="D66" s="126"/>
      <c r="E66" s="126"/>
      <c r="F66" s="126"/>
      <c r="G66" s="126"/>
      <c r="H66" s="126"/>
      <c r="I66" s="39"/>
      <c r="J66" s="39"/>
      <c r="K66" s="39"/>
      <c r="L66" s="39"/>
      <c r="M66" s="39"/>
      <c r="N66" s="39"/>
      <c r="O66" s="39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38"/>
      <c r="F69" s="38"/>
      <c r="G69" s="38"/>
      <c r="H69" s="3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1:21" s="25" customFormat="1" ht="18.75">
      <c r="A70" s="127"/>
      <c r="B70" s="10"/>
      <c r="C70" s="10"/>
      <c r="D70" s="10"/>
      <c r="E70" s="124"/>
      <c r="F70" s="124"/>
      <c r="G70" s="124"/>
      <c r="H70" s="124"/>
      <c r="I70" s="38"/>
      <c r="J70" s="38"/>
      <c r="K70" s="38"/>
      <c r="L70" s="38"/>
      <c r="M70" s="38"/>
      <c r="N70" s="38"/>
      <c r="O70" s="38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28"/>
      <c r="G73" s="128"/>
      <c r="H73" s="128"/>
      <c r="I73" s="35"/>
      <c r="J73" s="35"/>
      <c r="K73" s="35"/>
      <c r="L73" s="35"/>
      <c r="M73" s="35"/>
      <c r="N73" s="35"/>
      <c r="O73" s="35"/>
      <c r="P73" s="10"/>
      <c r="Q73" s="10"/>
      <c r="R73" s="10"/>
      <c r="S73" s="10"/>
      <c r="T73" s="10"/>
      <c r="U73" s="10"/>
    </row>
    <row r="74" spans="1:21" s="25" customFormat="1" ht="18.75">
      <c r="A74" s="121"/>
      <c r="B74" s="121"/>
      <c r="C74" s="121"/>
      <c r="D74" s="121"/>
      <c r="E74" s="121"/>
      <c r="F74" s="121"/>
      <c r="G74" s="121"/>
      <c r="H74" s="129"/>
      <c r="I74" s="13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115"/>
      <c r="E76" s="116"/>
      <c r="F76" s="116"/>
      <c r="G76" s="116"/>
      <c r="H76" s="116"/>
      <c r="I76" s="35"/>
      <c r="J76" s="35"/>
      <c r="K76" s="35"/>
      <c r="L76" s="35"/>
      <c r="M76" s="35"/>
      <c r="N76" s="117"/>
      <c r="O76" s="117"/>
      <c r="P76" s="10"/>
      <c r="Q76" s="10"/>
      <c r="R76" s="10"/>
      <c r="S76" s="10"/>
      <c r="T76" s="10"/>
      <c r="U76" s="10"/>
    </row>
    <row r="77" spans="2:21" s="25" customFormat="1" ht="12.75">
      <c r="B77" s="10"/>
      <c r="C77" s="10"/>
      <c r="D77" s="39"/>
      <c r="E77" s="10"/>
      <c r="F77" s="10"/>
      <c r="G77" s="10"/>
      <c r="H77" s="10"/>
      <c r="I77" s="36"/>
      <c r="J77" s="36"/>
      <c r="K77" s="36"/>
      <c r="L77" s="36"/>
      <c r="M77" s="36"/>
      <c r="N77" s="36"/>
      <c r="O77" s="36"/>
      <c r="P77" s="10"/>
      <c r="Q77" s="10"/>
      <c r="R77" s="10"/>
      <c r="T77" s="10"/>
      <c r="U77" s="10"/>
    </row>
    <row r="78" s="25" customFormat="1" ht="12.75">
      <c r="S78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6"/>
  <sheetViews>
    <sheetView zoomScalePageLayoutView="0" workbookViewId="0" topLeftCell="A8">
      <pane ySplit="3120" topLeftCell="A39" activePane="bottomLeft" state="split"/>
      <selection pane="topLeft" activeCell="I8" sqref="I8"/>
      <selection pane="bottomLeft" activeCell="H41" sqref="H41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60" t="s">
        <v>26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75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48</v>
      </c>
      <c r="H8" s="11" t="s">
        <v>4</v>
      </c>
      <c r="I8" s="11" t="s">
        <v>87</v>
      </c>
      <c r="J8" s="11" t="s">
        <v>85</v>
      </c>
      <c r="K8" s="11" t="s">
        <v>55</v>
      </c>
      <c r="L8" s="11" t="s">
        <v>56</v>
      </c>
      <c r="M8" s="11" t="s">
        <v>86</v>
      </c>
      <c r="N8" s="11" t="s">
        <v>84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2" t="s">
        <v>25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4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36</v>
      </c>
      <c r="D23" s="51" t="s">
        <v>34</v>
      </c>
      <c r="E23" s="44">
        <v>11000000</v>
      </c>
      <c r="F23" s="45" t="s">
        <v>46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6">N23</f>
        <v>0</v>
      </c>
      <c r="P23" s="7"/>
      <c r="Q23" s="7"/>
      <c r="R23" s="5"/>
      <c r="S23" s="7"/>
      <c r="T23" s="6">
        <f aca="true" t="shared" si="1" ref="T23:T36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41">
        <v>3</v>
      </c>
      <c r="B30" s="42" t="s">
        <v>15</v>
      </c>
      <c r="C30" s="51" t="s">
        <v>43</v>
      </c>
      <c r="D30" s="51" t="s">
        <v>34</v>
      </c>
      <c r="E30" s="44">
        <v>36756000</v>
      </c>
      <c r="F30" s="45" t="s">
        <v>44</v>
      </c>
      <c r="G30" s="45"/>
      <c r="H30" s="46" t="s">
        <v>28</v>
      </c>
      <c r="I30" s="135">
        <v>19664000</v>
      </c>
      <c r="J30" s="134"/>
      <c r="K30" s="134"/>
      <c r="L30" s="134"/>
      <c r="M30" s="135"/>
      <c r="N30" s="52">
        <f aca="true" t="shared" si="2" ref="N30:N36">I30+J30-M30</f>
        <v>19664000</v>
      </c>
      <c r="O30" s="149">
        <f t="shared" si="0"/>
        <v>19664000</v>
      </c>
      <c r="P30" s="136"/>
      <c r="Q30" s="136"/>
      <c r="R30" s="150"/>
      <c r="S30" s="137"/>
      <c r="T30" s="32">
        <f t="shared" si="1"/>
        <v>0</v>
      </c>
      <c r="U30" s="48">
        <f aca="true" t="shared" si="3" ref="U30:U36">O30+T30</f>
        <v>19664000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41">
        <v>4</v>
      </c>
      <c r="B31" s="42" t="s">
        <v>15</v>
      </c>
      <c r="C31" s="51" t="s">
        <v>76</v>
      </c>
      <c r="D31" s="51" t="s">
        <v>34</v>
      </c>
      <c r="E31" s="44">
        <v>20000000</v>
      </c>
      <c r="F31" s="45">
        <v>43982</v>
      </c>
      <c r="G31" s="45"/>
      <c r="H31" s="46" t="s">
        <v>28</v>
      </c>
      <c r="I31" s="135">
        <v>3578000</v>
      </c>
      <c r="J31" s="134"/>
      <c r="K31" s="134">
        <v>5497800</v>
      </c>
      <c r="L31" s="134">
        <v>2356200</v>
      </c>
      <c r="M31" s="135">
        <v>716000</v>
      </c>
      <c r="N31" s="52">
        <f t="shared" si="2"/>
        <v>2862000</v>
      </c>
      <c r="O31" s="149">
        <f t="shared" si="0"/>
        <v>2862000</v>
      </c>
      <c r="P31" s="136"/>
      <c r="Q31" s="136"/>
      <c r="R31" s="150"/>
      <c r="S31" s="137"/>
      <c r="T31" s="32">
        <f t="shared" si="1"/>
        <v>0</v>
      </c>
      <c r="U31" s="48">
        <f t="shared" si="3"/>
        <v>2862000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5</v>
      </c>
      <c r="B32" s="42" t="s">
        <v>15</v>
      </c>
      <c r="C32" s="51" t="s">
        <v>77</v>
      </c>
      <c r="D32" s="51" t="s">
        <v>34</v>
      </c>
      <c r="E32" s="44">
        <v>1400000</v>
      </c>
      <c r="F32" s="45">
        <v>44032</v>
      </c>
      <c r="G32" s="45"/>
      <c r="H32" s="46" t="s">
        <v>28</v>
      </c>
      <c r="I32" s="135">
        <v>342000</v>
      </c>
      <c r="J32" s="134"/>
      <c r="K32" s="134">
        <v>354200</v>
      </c>
      <c r="L32" s="134">
        <v>151800</v>
      </c>
      <c r="M32" s="135">
        <v>46000</v>
      </c>
      <c r="N32" s="52">
        <f t="shared" si="2"/>
        <v>296000</v>
      </c>
      <c r="O32" s="149">
        <f t="shared" si="0"/>
        <v>296000</v>
      </c>
      <c r="P32" s="136"/>
      <c r="Q32" s="136"/>
      <c r="R32" s="150"/>
      <c r="S32" s="137"/>
      <c r="T32" s="32">
        <f t="shared" si="1"/>
        <v>0</v>
      </c>
      <c r="U32" s="48">
        <f>O32+T32</f>
        <v>296000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50">
        <v>6</v>
      </c>
      <c r="B33" s="42" t="s">
        <v>15</v>
      </c>
      <c r="C33" s="51" t="s">
        <v>49</v>
      </c>
      <c r="D33" s="51" t="s">
        <v>34</v>
      </c>
      <c r="E33" s="44">
        <v>10000000</v>
      </c>
      <c r="F33" s="45">
        <v>44190</v>
      </c>
      <c r="G33" s="45"/>
      <c r="H33" s="46" t="s">
        <v>28</v>
      </c>
      <c r="I33" s="135">
        <v>3560000</v>
      </c>
      <c r="J33" s="134"/>
      <c r="K33" s="134">
        <v>2156000</v>
      </c>
      <c r="L33" s="134">
        <v>924000</v>
      </c>
      <c r="M33" s="135">
        <v>296000</v>
      </c>
      <c r="N33" s="52">
        <f t="shared" si="2"/>
        <v>3264000</v>
      </c>
      <c r="O33" s="149">
        <f t="shared" si="0"/>
        <v>3264000</v>
      </c>
      <c r="P33" s="155" t="s">
        <v>50</v>
      </c>
      <c r="Q33" s="136"/>
      <c r="R33" s="150"/>
      <c r="S33" s="137"/>
      <c r="T33" s="32">
        <f t="shared" si="1"/>
        <v>0</v>
      </c>
      <c r="U33" s="48">
        <f t="shared" si="3"/>
        <v>3264000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 hidden="1">
      <c r="A34" s="50"/>
      <c r="B34" s="42"/>
      <c r="C34" s="51"/>
      <c r="D34" s="51"/>
      <c r="E34" s="44"/>
      <c r="F34" s="45"/>
      <c r="G34" s="45"/>
      <c r="H34" s="46"/>
      <c r="I34" s="135"/>
      <c r="J34" s="134"/>
      <c r="K34" s="134"/>
      <c r="L34" s="134"/>
      <c r="M34" s="135"/>
      <c r="N34" s="52"/>
      <c r="O34" s="149"/>
      <c r="P34" s="155"/>
      <c r="Q34" s="136"/>
      <c r="R34" s="150"/>
      <c r="S34" s="137"/>
      <c r="T34" s="32"/>
      <c r="U34" s="48"/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7</v>
      </c>
      <c r="B35" s="42" t="s">
        <v>15</v>
      </c>
      <c r="C35" s="51" t="s">
        <v>61</v>
      </c>
      <c r="D35" s="51" t="s">
        <v>34</v>
      </c>
      <c r="E35" s="44">
        <v>0</v>
      </c>
      <c r="F35" s="45" t="s">
        <v>60</v>
      </c>
      <c r="G35" s="45"/>
      <c r="H35" s="46" t="s">
        <v>28</v>
      </c>
      <c r="I35" s="135">
        <v>2500000</v>
      </c>
      <c r="J35" s="134"/>
      <c r="K35" s="134"/>
      <c r="L35" s="134"/>
      <c r="M35" s="135"/>
      <c r="N35" s="52">
        <f t="shared" si="2"/>
        <v>2500000</v>
      </c>
      <c r="O35" s="149">
        <f t="shared" si="0"/>
        <v>2500000</v>
      </c>
      <c r="P35" s="155"/>
      <c r="Q35" s="136"/>
      <c r="R35" s="150"/>
      <c r="S35" s="137"/>
      <c r="T35" s="32">
        <f t="shared" si="1"/>
        <v>0</v>
      </c>
      <c r="U35" s="48">
        <f t="shared" si="3"/>
        <v>2500000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>
      <c r="A36" s="50">
        <v>8</v>
      </c>
      <c r="B36" s="42" t="s">
        <v>15</v>
      </c>
      <c r="C36" s="51" t="s">
        <v>63</v>
      </c>
      <c r="D36" s="51" t="s">
        <v>34</v>
      </c>
      <c r="E36" s="44">
        <v>0</v>
      </c>
      <c r="F36" s="45" t="s">
        <v>64</v>
      </c>
      <c r="G36" s="45"/>
      <c r="H36" s="46" t="s">
        <v>28</v>
      </c>
      <c r="I36" s="135">
        <v>12340000</v>
      </c>
      <c r="J36" s="134"/>
      <c r="K36" s="134"/>
      <c r="L36" s="134"/>
      <c r="M36" s="135"/>
      <c r="N36" s="149">
        <f t="shared" si="2"/>
        <v>12340000</v>
      </c>
      <c r="O36" s="149">
        <f t="shared" si="0"/>
        <v>12340000</v>
      </c>
      <c r="P36" s="155"/>
      <c r="Q36" s="136"/>
      <c r="R36" s="150"/>
      <c r="S36" s="137"/>
      <c r="T36" s="32">
        <f t="shared" si="1"/>
        <v>0</v>
      </c>
      <c r="U36" s="48">
        <f t="shared" si="3"/>
        <v>12340000</v>
      </c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51" ht="15.75" customHeight="1" thickBot="1">
      <c r="A37" s="94" t="s">
        <v>21</v>
      </c>
      <c r="B37" s="18"/>
      <c r="C37" s="18"/>
      <c r="D37" s="95"/>
      <c r="E37" s="96"/>
      <c r="F37" s="97"/>
      <c r="G37" s="97"/>
      <c r="H37" s="97"/>
      <c r="I37" s="133">
        <f>SUM(I23:I36)</f>
        <v>41984000</v>
      </c>
      <c r="J37" s="133">
        <f>SUM(J23:J36)</f>
        <v>0</v>
      </c>
      <c r="K37" s="133">
        <f>SUM(K23:K35)</f>
        <v>8008000</v>
      </c>
      <c r="L37" s="133">
        <f>SUM(L23:L35)</f>
        <v>3432000</v>
      </c>
      <c r="M37" s="133">
        <f aca="true" t="shared" si="4" ref="M37:U37">SUM(M23:M36)</f>
        <v>1058000</v>
      </c>
      <c r="N37" s="133">
        <f t="shared" si="4"/>
        <v>40926000</v>
      </c>
      <c r="O37" s="133">
        <f t="shared" si="4"/>
        <v>40926000</v>
      </c>
      <c r="P37" s="133">
        <f t="shared" si="4"/>
        <v>0</v>
      </c>
      <c r="Q37" s="133">
        <f t="shared" si="4"/>
        <v>0</v>
      </c>
      <c r="R37" s="133">
        <f t="shared" si="4"/>
        <v>0</v>
      </c>
      <c r="S37" s="133">
        <f t="shared" si="4"/>
        <v>0</v>
      </c>
      <c r="T37" s="133">
        <f t="shared" si="4"/>
        <v>0</v>
      </c>
      <c r="U37" s="133">
        <f t="shared" si="4"/>
        <v>40926000</v>
      </c>
      <c r="V37" s="133" t="e">
        <f>#REF!+#REF!+#REF!+#REF!+V23+V24+#REF!+#REF!+#REF!+#REF!+V27+#REF!+V28+V29+#REF!+#REF!+V25+V26+V30+V31+V32+V33</f>
        <v>#REF!</v>
      </c>
      <c r="W37" s="133" t="e">
        <f>#REF!+#REF!+#REF!+#REF!+W23+W24+#REF!+#REF!+#REF!+#REF!+W27+#REF!+W28+W29+#REF!+#REF!+W25+W26+W30+W31+W32+W33</f>
        <v>#REF!</v>
      </c>
      <c r="X37" s="133" t="e">
        <f>#REF!+#REF!+#REF!+#REF!+X23+X24+#REF!+#REF!+#REF!+#REF!+X27+#REF!+X28+X29+#REF!+#REF!+X25+X26+X30+X31+X32+X33</f>
        <v>#REF!</v>
      </c>
      <c r="Y37" s="133" t="e">
        <f>#REF!+#REF!+#REF!+#REF!+Y23+Y24+#REF!+#REF!+#REF!+#REF!+Y27+#REF!+Y28+Y29+#REF!+#REF!+Y25+Y26+Y30+Y31+Y32+Y33</f>
        <v>#REF!</v>
      </c>
      <c r="Z37" s="133" t="e">
        <f>#REF!+#REF!+#REF!+#REF!+Z23+Z24+#REF!+#REF!+#REF!+#REF!+Z27+#REF!+Z28+Z29+#REF!+#REF!+Z25+Z26+Z30+Z31+Z32+Z33</f>
        <v>#REF!</v>
      </c>
      <c r="AA37" s="133" t="e">
        <f>#REF!+#REF!+#REF!+#REF!+AA23+AA24+#REF!+#REF!+#REF!+#REF!+AA27+#REF!+AA28+AA29+#REF!+#REF!+AA25+AA26+AA30+AA31+AA32+AA33</f>
        <v>#REF!</v>
      </c>
      <c r="AB37" s="133" t="e">
        <f>#REF!+#REF!+#REF!+#REF!+AB23+AB24+#REF!+#REF!+#REF!+#REF!+AB27+#REF!+AB28+AB29+#REF!+#REF!+AB25+AB26+AB30+AB31+AB32+AB33</f>
        <v>#REF!</v>
      </c>
      <c r="AC37" s="133" t="e">
        <f>#REF!+#REF!+#REF!+#REF!+AC23+AC24+#REF!+#REF!+#REF!+#REF!+AC27+#REF!+AC28+AC29+#REF!+#REF!+AC25+AC26+AC30+AC31+AC32+AC33</f>
        <v>#REF!</v>
      </c>
      <c r="AD37" s="133" t="e">
        <f>#REF!+#REF!+#REF!+#REF!+AD23+AD24+#REF!+#REF!+#REF!+#REF!+AD27+#REF!+AD28+AD29+#REF!+#REF!+AD25+AD26+AD30+AD31+AD32+AD33</f>
        <v>#REF!</v>
      </c>
      <c r="AE37" s="133" t="e">
        <f>#REF!+#REF!+#REF!+#REF!+AE23+AE24+#REF!+#REF!+#REF!+#REF!+AE27+#REF!+AE28+AE29+#REF!+#REF!+AE25+AE26+AE30+AE31+AE32+AE33</f>
        <v>#REF!</v>
      </c>
      <c r="AF37" s="133" t="e">
        <f>#REF!+#REF!+#REF!+#REF!+AF23+AF24+#REF!+#REF!+#REF!+#REF!+AF27+#REF!+AF28+AF29+#REF!+#REF!+AF25+AF26+AF30+AF31+AF32+AF33</f>
        <v>#REF!</v>
      </c>
      <c r="AG37" s="133" t="e">
        <f>#REF!+#REF!+#REF!+#REF!+AG23+AG24+#REF!+#REF!+#REF!+#REF!+AG27+#REF!+AG28+AG29+#REF!+#REF!+AG25+AG26+AG30+AG31+AG32+AG33</f>
        <v>#REF!</v>
      </c>
      <c r="AH37" s="133" t="e">
        <f>#REF!+#REF!+#REF!+#REF!+AH23+AH24+#REF!+#REF!+#REF!+#REF!+AH27+#REF!+AH28+AH29+#REF!+#REF!+AH25+AH26+AH30+AH31+AH32+AH33</f>
        <v>#REF!</v>
      </c>
      <c r="AI37" s="133" t="e">
        <f>#REF!+#REF!+#REF!+#REF!+AI23+AI24+#REF!+#REF!+#REF!+#REF!+AI27+#REF!+AI28+AI29+#REF!+#REF!+AI25+AI26+AI30+AI31+AI32+AI33</f>
        <v>#REF!</v>
      </c>
      <c r="AJ37" s="133" t="e">
        <f>#REF!+#REF!+#REF!+#REF!+AJ23+AJ24+#REF!+#REF!+#REF!+#REF!+AJ27+#REF!+AJ28+AJ29+#REF!+#REF!+AJ25+AJ26+AJ30+AJ31+AJ32+AJ33</f>
        <v>#REF!</v>
      </c>
      <c r="AK37" s="133" t="e">
        <f>#REF!+#REF!+#REF!+#REF!+AK23+AK24+#REF!+#REF!+#REF!+#REF!+AK27+#REF!+AK28+AK29+#REF!+#REF!+AK25+AK26+AK30+AK31+AK32+AK33</f>
        <v>#REF!</v>
      </c>
      <c r="AL37" s="133" t="e">
        <f>#REF!+#REF!+#REF!+#REF!+AL23+AL24+#REF!+#REF!+#REF!+#REF!+AL27+#REF!+AL28+AL29+#REF!+#REF!+AL25+AL26+AL30+AL31+AL32+AL33</f>
        <v>#REF!</v>
      </c>
      <c r="AM37" s="133" t="e">
        <f>#REF!+#REF!+#REF!+#REF!+AM23+AM24+#REF!+#REF!+#REF!+#REF!+AM27+#REF!+AM28+AM29+#REF!+#REF!+AM25+AM26+AM30+AM31+AM32+AM33</f>
        <v>#REF!</v>
      </c>
      <c r="AN37" s="133" t="e">
        <f>#REF!+#REF!+#REF!+#REF!+AN23+AN24+#REF!+#REF!+#REF!+#REF!+AN27+#REF!+AN28+AN29+#REF!+#REF!+AN25+AN26+AN30+AN31+AN32+AN33</f>
        <v>#REF!</v>
      </c>
      <c r="AO37" s="133" t="e">
        <f>#REF!+#REF!+#REF!+#REF!+AO23+AO24+#REF!+#REF!+#REF!+#REF!+AO27+#REF!+AO28+AO29+#REF!+#REF!+AO25+AO26+AO30+AO31+AO32+AO33</f>
        <v>#REF!</v>
      </c>
      <c r="AP37" s="133" t="e">
        <f>#REF!+#REF!+#REF!+#REF!+AP23+AP24+#REF!+#REF!+#REF!+#REF!+AP27+#REF!+AP28+AP29+#REF!+#REF!+AP25+AP26+AP30+AP31+AP32+AP33</f>
        <v>#REF!</v>
      </c>
      <c r="AQ37" s="133" t="e">
        <f>#REF!+#REF!+#REF!+#REF!+AQ23+AQ24+#REF!+#REF!+#REF!+#REF!+AQ27+#REF!+AQ28+AQ29+#REF!+#REF!+AQ25+AQ26+AQ30+AQ31+AQ32+AQ33</f>
        <v>#REF!</v>
      </c>
      <c r="AR37" s="133" t="e">
        <f>#REF!+#REF!+#REF!+#REF!+AR23+AR24+#REF!+#REF!+#REF!+#REF!+AR27+#REF!+AR28+AR29+#REF!+#REF!+AR25+AR26+AR30+AR31+AR32+AR33</f>
        <v>#REF!</v>
      </c>
      <c r="AS37" s="133" t="e">
        <f>#REF!+#REF!+#REF!+#REF!+AS23+AS24+#REF!+#REF!+#REF!+#REF!+AS27+#REF!+AS28+AS29+#REF!+#REF!+AS25+AS26+AS30+AS31+AS32+AS33</f>
        <v>#REF!</v>
      </c>
      <c r="AT37" s="133" t="e">
        <f>#REF!+#REF!+#REF!+#REF!+AT23+AT24+#REF!+#REF!+#REF!+#REF!+AT27+#REF!+AT28+AT29+#REF!+#REF!+AT25+AT26+AT30+AT31+AT32+AT33</f>
        <v>#REF!</v>
      </c>
      <c r="AU37" s="133" t="e">
        <f>#REF!+#REF!+#REF!+#REF!+AU23+AU24+#REF!+#REF!+#REF!+#REF!+AU27+#REF!+AU28+AU29+#REF!+#REF!+AU25+AU26+AU30+AU31+AU32+AU33</f>
        <v>#REF!</v>
      </c>
      <c r="AV37" s="133" t="e">
        <f>#REF!+#REF!+#REF!+#REF!+AV23+AV24+#REF!+#REF!+#REF!+#REF!+AV27+#REF!+AV28+AV29+#REF!+#REF!+AV25+AV26+AV30+AV31+AV32+AV33</f>
        <v>#REF!</v>
      </c>
      <c r="AW37" s="133" t="e">
        <f>#REF!+#REF!+#REF!+#REF!+AW23+AW24+#REF!+#REF!+#REF!+#REF!+AW27+#REF!+AW28+AW29+#REF!+#REF!+AW25+AW26+AW30+AW31+AW32+AW33</f>
        <v>#REF!</v>
      </c>
      <c r="AX37" s="133" t="e">
        <f>#REF!+#REF!+#REF!+#REF!+AX23+AX24+#REF!+#REF!+#REF!+#REF!+AX27+#REF!+AX28+AX29+#REF!+#REF!+AX25+AX26+AX30+AX31+AX32+AX33</f>
        <v>#REF!</v>
      </c>
      <c r="AY37" s="133" t="e">
        <f>#REF!+#REF!+#REF!+#REF!+AY23+AY24+#REF!+#REF!+#REF!+#REF!+AY27+#REF!+AY28+AY29+#REF!+#REF!+AY25+AY26+AY30+AY31+AY32+AY33</f>
        <v>#REF!</v>
      </c>
    </row>
    <row r="38" spans="1:22" ht="16.5" customHeight="1" thickBot="1">
      <c r="A38" s="138" t="s">
        <v>19</v>
      </c>
      <c r="B38" s="139" t="s">
        <v>23</v>
      </c>
      <c r="C38" s="139"/>
      <c r="D38" s="139"/>
      <c r="E38" s="139"/>
      <c r="F38" s="139"/>
      <c r="G38" s="139"/>
      <c r="H38" s="20"/>
      <c r="I38" s="10"/>
      <c r="J38" s="10"/>
      <c r="K38" s="10"/>
      <c r="L38" s="10"/>
      <c r="M38" s="10"/>
      <c r="N38" s="10"/>
      <c r="O38" s="98"/>
      <c r="P38" s="10"/>
      <c r="Q38" s="10"/>
      <c r="R38" s="10"/>
      <c r="S38" s="142"/>
      <c r="T38" s="10"/>
      <c r="U38" s="143"/>
      <c r="V38" s="25"/>
    </row>
    <row r="39" spans="1:22" ht="69" customHeight="1">
      <c r="A39" s="148">
        <v>1</v>
      </c>
      <c r="B39" s="42" t="s">
        <v>23</v>
      </c>
      <c r="C39" s="141" t="s">
        <v>52</v>
      </c>
      <c r="D39" s="131" t="s">
        <v>53</v>
      </c>
      <c r="E39" s="17">
        <v>100000000</v>
      </c>
      <c r="F39" s="151" t="s">
        <v>54</v>
      </c>
      <c r="G39" s="154" t="s">
        <v>51</v>
      </c>
      <c r="H39" s="132" t="s">
        <v>28</v>
      </c>
      <c r="I39" s="152">
        <v>8700000</v>
      </c>
      <c r="J39" s="152"/>
      <c r="K39" s="152"/>
      <c r="L39" s="152"/>
      <c r="M39" s="152">
        <v>5000000</v>
      </c>
      <c r="N39" s="6">
        <f>I39+J39-M39</f>
        <v>3700000</v>
      </c>
      <c r="O39" s="6">
        <f>N39</f>
        <v>3700000</v>
      </c>
      <c r="P39" s="3"/>
      <c r="Q39" s="3"/>
      <c r="R39" s="3">
        <v>0</v>
      </c>
      <c r="S39" s="3"/>
      <c r="T39" s="6">
        <f>Q39+R39-S39</f>
        <v>0</v>
      </c>
      <c r="U39" s="6">
        <f>N39+Q39+R39-S39</f>
        <v>3700000</v>
      </c>
      <c r="V39" s="25"/>
    </row>
    <row r="40" spans="1:22" ht="69" customHeight="1">
      <c r="A40" s="148">
        <v>1</v>
      </c>
      <c r="B40" s="42" t="s">
        <v>23</v>
      </c>
      <c r="C40" s="141" t="s">
        <v>88</v>
      </c>
      <c r="D40" s="131" t="s">
        <v>53</v>
      </c>
      <c r="E40" s="17">
        <v>56000000</v>
      </c>
      <c r="F40" s="151" t="s">
        <v>69</v>
      </c>
      <c r="G40" s="154" t="s">
        <v>74</v>
      </c>
      <c r="H40" s="132" t="s">
        <v>28</v>
      </c>
      <c r="I40" s="152">
        <v>5600000</v>
      </c>
      <c r="J40" s="152"/>
      <c r="K40" s="152"/>
      <c r="L40" s="152"/>
      <c r="M40" s="152"/>
      <c r="N40" s="6">
        <f>I40+J40-M40</f>
        <v>5600000</v>
      </c>
      <c r="O40" s="6">
        <f>N40</f>
        <v>5600000</v>
      </c>
      <c r="P40" s="3"/>
      <c r="Q40" s="3"/>
      <c r="R40" s="3">
        <v>0</v>
      </c>
      <c r="S40" s="3"/>
      <c r="T40" s="6">
        <f>Q40+R40-S40</f>
        <v>0</v>
      </c>
      <c r="U40" s="6">
        <f>N40+Q40+R40-S40</f>
        <v>5600000</v>
      </c>
      <c r="V40" s="25"/>
    </row>
    <row r="41" spans="1:22" ht="69" customHeight="1">
      <c r="A41" s="148">
        <v>2</v>
      </c>
      <c r="B41" s="131" t="s">
        <v>23</v>
      </c>
      <c r="C41" s="157" t="s">
        <v>57</v>
      </c>
      <c r="D41" s="131" t="s">
        <v>38</v>
      </c>
      <c r="E41" s="17">
        <v>160000000</v>
      </c>
      <c r="F41" s="151" t="s">
        <v>59</v>
      </c>
      <c r="G41" s="154" t="s">
        <v>58</v>
      </c>
      <c r="H41" s="132" t="s">
        <v>28</v>
      </c>
      <c r="I41" s="152">
        <v>16000000</v>
      </c>
      <c r="J41" s="152"/>
      <c r="K41" s="152"/>
      <c r="L41" s="152"/>
      <c r="M41" s="152"/>
      <c r="N41" s="6">
        <f>I41+J41-M41</f>
        <v>16000000</v>
      </c>
      <c r="O41" s="6">
        <f>N41</f>
        <v>16000000</v>
      </c>
      <c r="P41" s="3"/>
      <c r="Q41" s="3"/>
      <c r="R41" s="3">
        <v>131921.09</v>
      </c>
      <c r="S41" s="3">
        <v>131921.09</v>
      </c>
      <c r="T41" s="6">
        <f>Q41+R41-S41</f>
        <v>0</v>
      </c>
      <c r="U41" s="6">
        <f>N41+Q41+R41-S41</f>
        <v>16000000</v>
      </c>
      <c r="V41" s="25"/>
    </row>
    <row r="42" spans="1:22" ht="69" customHeight="1">
      <c r="A42" s="158">
        <v>3</v>
      </c>
      <c r="B42" s="42" t="s">
        <v>23</v>
      </c>
      <c r="C42" s="141" t="s">
        <v>65</v>
      </c>
      <c r="D42" s="131" t="s">
        <v>66</v>
      </c>
      <c r="E42" s="17">
        <v>15000000</v>
      </c>
      <c r="F42" s="151" t="s">
        <v>67</v>
      </c>
      <c r="G42" s="154" t="s">
        <v>68</v>
      </c>
      <c r="H42" s="132" t="s">
        <v>28</v>
      </c>
      <c r="I42" s="152">
        <v>15000000</v>
      </c>
      <c r="J42" s="152"/>
      <c r="K42" s="152"/>
      <c r="L42" s="152"/>
      <c r="M42" s="152"/>
      <c r="N42" s="6">
        <f>I42+J42-M42</f>
        <v>15000000</v>
      </c>
      <c r="O42" s="6">
        <f>N42</f>
        <v>15000000</v>
      </c>
      <c r="P42" s="3"/>
      <c r="Q42" s="3"/>
      <c r="R42" s="3">
        <v>118790.98</v>
      </c>
      <c r="S42" s="3">
        <v>118790.98</v>
      </c>
      <c r="T42" s="6">
        <f>Q42+R42-S42</f>
        <v>0</v>
      </c>
      <c r="U42" s="6">
        <f>N42+Q42+R42-S42</f>
        <v>15000000</v>
      </c>
      <c r="V42" s="25"/>
    </row>
    <row r="43" spans="1:51" ht="16.5" customHeight="1" thickBot="1">
      <c r="A43" s="94" t="s">
        <v>21</v>
      </c>
      <c r="B43" s="140"/>
      <c r="C43" s="140"/>
      <c r="D43" s="14"/>
      <c r="E43" s="14"/>
      <c r="F43" s="14"/>
      <c r="G43" s="14"/>
      <c r="H43" s="14"/>
      <c r="I43" s="5">
        <f aca="true" t="shared" si="5" ref="I43:Q43">I39+I41+I42+I40</f>
        <v>45300000</v>
      </c>
      <c r="J43" s="5">
        <f t="shared" si="5"/>
        <v>0</v>
      </c>
      <c r="K43" s="5">
        <f t="shared" si="5"/>
        <v>0</v>
      </c>
      <c r="L43" s="5">
        <f t="shared" si="5"/>
        <v>0</v>
      </c>
      <c r="M43" s="5">
        <f t="shared" si="5"/>
        <v>5000000</v>
      </c>
      <c r="N43" s="5">
        <f t="shared" si="5"/>
        <v>40300000</v>
      </c>
      <c r="O43" s="5">
        <f t="shared" si="5"/>
        <v>40300000</v>
      </c>
      <c r="P43" s="5">
        <f t="shared" si="5"/>
        <v>0</v>
      </c>
      <c r="Q43" s="5">
        <f t="shared" si="5"/>
        <v>0</v>
      </c>
      <c r="R43" s="5">
        <f>R39+R41+R42+R40</f>
        <v>250712.07</v>
      </c>
      <c r="S43" s="5">
        <f>S39+S41+S42+S40</f>
        <v>250712.07</v>
      </c>
      <c r="T43" s="5">
        <f>T39+T41+T42+T40</f>
        <v>0</v>
      </c>
      <c r="U43" s="5">
        <f>U39+U41+U42+U40</f>
        <v>40300000</v>
      </c>
      <c r="V43" s="5">
        <f aca="true" t="shared" si="6" ref="V43:AY43">V39+V41</f>
        <v>0</v>
      </c>
      <c r="W43" s="5">
        <f t="shared" si="6"/>
        <v>0</v>
      </c>
      <c r="X43" s="5">
        <f t="shared" si="6"/>
        <v>0</v>
      </c>
      <c r="Y43" s="5">
        <f t="shared" si="6"/>
        <v>0</v>
      </c>
      <c r="Z43" s="5">
        <f t="shared" si="6"/>
        <v>0</v>
      </c>
      <c r="AA43" s="5">
        <f t="shared" si="6"/>
        <v>0</v>
      </c>
      <c r="AB43" s="5">
        <f t="shared" si="6"/>
        <v>0</v>
      </c>
      <c r="AC43" s="5">
        <f t="shared" si="6"/>
        <v>0</v>
      </c>
      <c r="AD43" s="5">
        <f t="shared" si="6"/>
        <v>0</v>
      </c>
      <c r="AE43" s="5">
        <f t="shared" si="6"/>
        <v>0</v>
      </c>
      <c r="AF43" s="5">
        <f t="shared" si="6"/>
        <v>0</v>
      </c>
      <c r="AG43" s="5">
        <f t="shared" si="6"/>
        <v>0</v>
      </c>
      <c r="AH43" s="5">
        <f t="shared" si="6"/>
        <v>0</v>
      </c>
      <c r="AI43" s="5">
        <f t="shared" si="6"/>
        <v>0</v>
      </c>
      <c r="AJ43" s="5">
        <f t="shared" si="6"/>
        <v>0</v>
      </c>
      <c r="AK43" s="5">
        <f t="shared" si="6"/>
        <v>0</v>
      </c>
      <c r="AL43" s="5">
        <f t="shared" si="6"/>
        <v>0</v>
      </c>
      <c r="AM43" s="5">
        <f t="shared" si="6"/>
        <v>0</v>
      </c>
      <c r="AN43" s="5">
        <f t="shared" si="6"/>
        <v>0</v>
      </c>
      <c r="AO43" s="5">
        <f t="shared" si="6"/>
        <v>0</v>
      </c>
      <c r="AP43" s="5">
        <f t="shared" si="6"/>
        <v>0</v>
      </c>
      <c r="AQ43" s="5">
        <f t="shared" si="6"/>
        <v>0</v>
      </c>
      <c r="AR43" s="5">
        <f t="shared" si="6"/>
        <v>0</v>
      </c>
      <c r="AS43" s="5">
        <f t="shared" si="6"/>
        <v>0</v>
      </c>
      <c r="AT43" s="5">
        <f t="shared" si="6"/>
        <v>0</v>
      </c>
      <c r="AU43" s="5">
        <f t="shared" si="6"/>
        <v>0</v>
      </c>
      <c r="AV43" s="5">
        <f t="shared" si="6"/>
        <v>0</v>
      </c>
      <c r="AW43" s="5">
        <f t="shared" si="6"/>
        <v>0</v>
      </c>
      <c r="AX43" s="5">
        <f t="shared" si="6"/>
        <v>0</v>
      </c>
      <c r="AY43" s="5">
        <f t="shared" si="6"/>
        <v>0</v>
      </c>
    </row>
    <row r="44" spans="1:38" s="82" customFormat="1" ht="18" customHeight="1" thickBot="1">
      <c r="A44" s="100" t="s">
        <v>5</v>
      </c>
      <c r="B44" s="101" t="s">
        <v>22</v>
      </c>
      <c r="C44" s="101"/>
      <c r="D44" s="144"/>
      <c r="E44" s="144"/>
      <c r="F44" s="144"/>
      <c r="G44" s="144"/>
      <c r="H44" s="144"/>
      <c r="I44" s="144"/>
      <c r="J44" s="140"/>
      <c r="K44" s="140"/>
      <c r="L44" s="140"/>
      <c r="M44" s="140"/>
      <c r="N44" s="140"/>
      <c r="O44" s="140"/>
      <c r="P44" s="140"/>
      <c r="Q44" s="140"/>
      <c r="R44" s="140"/>
      <c r="S44" s="147"/>
      <c r="T44" s="140"/>
      <c r="U44" s="145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69.75" customHeight="1" hidden="1">
      <c r="A45" s="100"/>
      <c r="B45" s="102"/>
      <c r="C45" s="103"/>
      <c r="D45" s="103"/>
      <c r="E45" s="104"/>
      <c r="F45" s="103"/>
      <c r="G45" s="153"/>
      <c r="H45" s="46"/>
      <c r="I45" s="61"/>
      <c r="J45" s="61"/>
      <c r="K45" s="156"/>
      <c r="L45" s="156"/>
      <c r="M45" s="33"/>
      <c r="N45" s="61"/>
      <c r="O45" s="32"/>
      <c r="P45" s="21"/>
      <c r="Q45" s="21"/>
      <c r="R45" s="21"/>
      <c r="S45" s="146"/>
      <c r="T45" s="61"/>
      <c r="U45" s="61"/>
      <c r="V45" s="81"/>
      <c r="W45" s="105"/>
      <c r="X45" s="105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18" customHeight="1" thickBot="1">
      <c r="A46" s="106" t="s">
        <v>21</v>
      </c>
      <c r="B46" s="107"/>
      <c r="C46" s="108"/>
      <c r="D46" s="108"/>
      <c r="E46" s="109"/>
      <c r="F46" s="110"/>
      <c r="G46" s="110"/>
      <c r="H46" s="103"/>
      <c r="I46" s="34">
        <f>I45</f>
        <v>0</v>
      </c>
      <c r="J46" s="34">
        <f>J45</f>
        <v>0</v>
      </c>
      <c r="K46" s="34"/>
      <c r="L46" s="34"/>
      <c r="M46" s="34">
        <f>M45</f>
        <v>0</v>
      </c>
      <c r="N46" s="34">
        <f>N45</f>
        <v>0</v>
      </c>
      <c r="O46" s="34">
        <f>O45</f>
        <v>0</v>
      </c>
      <c r="P46" s="22">
        <v>3</v>
      </c>
      <c r="Q46" s="22">
        <v>0</v>
      </c>
      <c r="R46" s="22">
        <v>0</v>
      </c>
      <c r="S46" s="22">
        <v>0</v>
      </c>
      <c r="T46" s="34">
        <f>N46</f>
        <v>0</v>
      </c>
      <c r="U46" s="34">
        <f>T46</f>
        <v>0</v>
      </c>
      <c r="V46" s="81"/>
      <c r="W46" s="11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23" ht="16.5" customHeight="1" thickBot="1">
      <c r="A47" s="112"/>
      <c r="B47" s="20" t="s">
        <v>16</v>
      </c>
      <c r="C47" s="19"/>
      <c r="D47" s="19"/>
      <c r="E47" s="19"/>
      <c r="F47" s="99"/>
      <c r="G47" s="99"/>
      <c r="H47" s="113"/>
      <c r="I47" s="23">
        <f aca="true" t="shared" si="7" ref="I47:U47">I37+I43</f>
        <v>87284000</v>
      </c>
      <c r="J47" s="23">
        <f t="shared" si="7"/>
        <v>0</v>
      </c>
      <c r="K47" s="23">
        <f t="shared" si="7"/>
        <v>8008000</v>
      </c>
      <c r="L47" s="23">
        <f t="shared" si="7"/>
        <v>3432000</v>
      </c>
      <c r="M47" s="23">
        <f t="shared" si="7"/>
        <v>6058000</v>
      </c>
      <c r="N47" s="23">
        <f t="shared" si="7"/>
        <v>81226000</v>
      </c>
      <c r="O47" s="23">
        <f t="shared" si="7"/>
        <v>81226000</v>
      </c>
      <c r="P47" s="23">
        <f t="shared" si="7"/>
        <v>0</v>
      </c>
      <c r="Q47" s="23">
        <f t="shared" si="7"/>
        <v>0</v>
      </c>
      <c r="R47" s="23">
        <f t="shared" si="7"/>
        <v>250712.07</v>
      </c>
      <c r="S47" s="23">
        <f t="shared" si="7"/>
        <v>250712.07</v>
      </c>
      <c r="T47" s="23">
        <f t="shared" si="7"/>
        <v>0</v>
      </c>
      <c r="U47" s="23">
        <f t="shared" si="7"/>
        <v>81226000</v>
      </c>
      <c r="V47" s="25"/>
      <c r="W47" s="114"/>
    </row>
    <row r="48" spans="1:22" ht="16.5" customHeight="1">
      <c r="A48" s="25"/>
      <c r="B48" s="81"/>
      <c r="C48" s="10"/>
      <c r="D48" s="10"/>
      <c r="E48" s="10"/>
      <c r="F48" s="10"/>
      <c r="G48" s="10"/>
      <c r="H48" s="10"/>
      <c r="I48" s="24"/>
      <c r="J48" s="24"/>
      <c r="K48" s="24"/>
      <c r="L48" s="24"/>
      <c r="M48" s="24"/>
      <c r="N48" s="24"/>
      <c r="O48" s="24"/>
      <c r="P48" s="40"/>
      <c r="Q48" s="24"/>
      <c r="R48" s="24"/>
      <c r="S48" s="24"/>
      <c r="T48" s="24"/>
      <c r="U48" s="24"/>
      <c r="V48" s="25"/>
    </row>
    <row r="49" spans="1:22" ht="16.5" customHeight="1">
      <c r="A49" s="25"/>
      <c r="B49" s="10" t="s">
        <v>78</v>
      </c>
      <c r="C49" s="10"/>
      <c r="D49" s="10"/>
      <c r="E49" s="10"/>
      <c r="F49" s="10"/>
      <c r="G49" s="10"/>
      <c r="H49" s="10"/>
      <c r="I49" s="159" t="s">
        <v>79</v>
      </c>
      <c r="J49" s="24"/>
      <c r="K49" s="24"/>
      <c r="L49" s="24"/>
      <c r="M49" s="24"/>
      <c r="N49" s="24"/>
      <c r="O49" s="24"/>
      <c r="P49" s="40"/>
      <c r="Q49" s="24"/>
      <c r="R49" s="24"/>
      <c r="S49" s="40"/>
      <c r="T49" s="24"/>
      <c r="U49" s="24"/>
      <c r="V49" s="25"/>
    </row>
    <row r="50" spans="1:22" ht="16.5" customHeight="1">
      <c r="A50" s="2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24"/>
      <c r="T50" s="10"/>
      <c r="U50" s="10"/>
      <c r="V50" s="25"/>
    </row>
    <row r="51" spans="1:22" ht="15.75" customHeight="1">
      <c r="A51" s="25"/>
      <c r="B51" s="10" t="s">
        <v>27</v>
      </c>
      <c r="C51" s="10"/>
      <c r="D51" s="115"/>
      <c r="E51" s="116"/>
      <c r="F51" s="116"/>
      <c r="G51" s="116"/>
      <c r="H51" s="116"/>
      <c r="I51" s="35" t="s">
        <v>39</v>
      </c>
      <c r="J51" s="35"/>
      <c r="K51" s="35"/>
      <c r="L51" s="35"/>
      <c r="M51" s="35"/>
      <c r="N51" s="35"/>
      <c r="O51" s="35"/>
      <c r="P51" s="10"/>
      <c r="Q51" s="10"/>
      <c r="R51" s="10"/>
      <c r="S51" s="10"/>
      <c r="T51" s="10"/>
      <c r="U51" s="10"/>
      <c r="V51" s="25"/>
    </row>
    <row r="52" spans="1:22" ht="15.75" customHeight="1">
      <c r="A52" s="25"/>
      <c r="B52" s="10" t="s">
        <v>26</v>
      </c>
      <c r="C52" s="10"/>
      <c r="D52" s="115"/>
      <c r="E52" s="116"/>
      <c r="F52" s="116"/>
      <c r="G52" s="116"/>
      <c r="H52" s="116"/>
      <c r="I52" s="35"/>
      <c r="J52" s="35"/>
      <c r="K52" s="35"/>
      <c r="L52" s="35"/>
      <c r="M52" s="35"/>
      <c r="N52" s="117"/>
      <c r="O52" s="117"/>
      <c r="P52" s="10"/>
      <c r="Q52" s="10"/>
      <c r="R52" s="10"/>
      <c r="S52" s="10"/>
      <c r="T52" s="10"/>
      <c r="U52" s="10"/>
      <c r="V52" s="25"/>
    </row>
    <row r="53" spans="1:22" ht="12.75">
      <c r="A53" s="25"/>
      <c r="B53" s="10"/>
      <c r="C53" s="10"/>
      <c r="D53" s="39"/>
      <c r="E53" s="10"/>
      <c r="F53" s="10"/>
      <c r="G53" s="10"/>
      <c r="H53" s="10"/>
      <c r="I53" s="36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0.75" customHeight="1">
      <c r="A54" s="25"/>
      <c r="B54" s="10"/>
      <c r="C54" s="10"/>
      <c r="D54" s="39"/>
      <c r="E54" s="10"/>
      <c r="F54" s="10"/>
      <c r="G54" s="10"/>
      <c r="H54" s="10"/>
      <c r="I54" s="118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4.25" customHeight="1" hidden="1">
      <c r="A55" s="25"/>
      <c r="B55" s="10"/>
      <c r="C55" s="10"/>
      <c r="D55" s="39"/>
      <c r="E55" s="10"/>
      <c r="F55" s="10"/>
      <c r="G55" s="10"/>
      <c r="H55" s="10"/>
      <c r="I55" s="36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3.5" customHeight="1" hidden="1">
      <c r="A56" s="25"/>
      <c r="B56" s="10"/>
      <c r="C56" s="10"/>
      <c r="D56" s="10"/>
      <c r="E56" s="1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  <c r="V56" s="25"/>
    </row>
    <row r="57" spans="2:21" s="25" customFormat="1" ht="12.75" customHeight="1">
      <c r="B57" s="10" t="s">
        <v>14</v>
      </c>
      <c r="C57" s="39"/>
      <c r="D57" s="119"/>
      <c r="E57" s="12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</row>
    <row r="58" spans="1:21" s="25" customFormat="1" ht="9.75" customHeight="1">
      <c r="A58" s="121"/>
      <c r="B58" s="122" t="s">
        <v>20</v>
      </c>
      <c r="C58" s="10"/>
      <c r="D58" s="10"/>
      <c r="E58" s="123"/>
      <c r="F58" s="123"/>
      <c r="G58" s="123"/>
      <c r="H58" s="124"/>
      <c r="I58" s="38"/>
      <c r="J58" s="38"/>
      <c r="K58" s="38"/>
      <c r="L58" s="38"/>
      <c r="M58" s="38"/>
      <c r="N58" s="38"/>
      <c r="O58" s="38"/>
      <c r="P58" s="10"/>
      <c r="Q58" s="10"/>
      <c r="R58" s="10"/>
      <c r="S58" s="10"/>
      <c r="T58" s="10"/>
      <c r="U58" s="10"/>
    </row>
    <row r="59" spans="2:21" s="25" customFormat="1" ht="12.75">
      <c r="B59" s="39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125"/>
      <c r="G63" s="125"/>
      <c r="H63" s="125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1:21" s="25" customFormat="1" ht="18.75">
      <c r="A64" s="121"/>
      <c r="B64" s="121"/>
      <c r="C64" s="126"/>
      <c r="D64" s="126"/>
      <c r="E64" s="126"/>
      <c r="F64" s="126"/>
      <c r="G64" s="126"/>
      <c r="H64" s="126"/>
      <c r="I64" s="39"/>
      <c r="J64" s="39"/>
      <c r="K64" s="39"/>
      <c r="L64" s="39"/>
      <c r="M64" s="39"/>
      <c r="N64" s="39"/>
      <c r="O64" s="39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1:21" s="25" customFormat="1" ht="18.75">
      <c r="A68" s="127"/>
      <c r="B68" s="10"/>
      <c r="C68" s="10"/>
      <c r="D68" s="10"/>
      <c r="E68" s="124"/>
      <c r="F68" s="124"/>
      <c r="G68" s="124"/>
      <c r="H68" s="124"/>
      <c r="I68" s="38"/>
      <c r="J68" s="38"/>
      <c r="K68" s="38"/>
      <c r="L68" s="38"/>
      <c r="M68" s="38"/>
      <c r="N68" s="38"/>
      <c r="O68" s="38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1:21" s="25" customFormat="1" ht="18.75">
      <c r="A72" s="121"/>
      <c r="B72" s="121"/>
      <c r="C72" s="121"/>
      <c r="D72" s="121"/>
      <c r="E72" s="121"/>
      <c r="F72" s="121"/>
      <c r="G72" s="121"/>
      <c r="H72" s="129"/>
      <c r="I72" s="13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15"/>
      <c r="E74" s="116"/>
      <c r="F74" s="116"/>
      <c r="G74" s="116"/>
      <c r="H74" s="116"/>
      <c r="I74" s="35"/>
      <c r="J74" s="35"/>
      <c r="K74" s="35"/>
      <c r="L74" s="35"/>
      <c r="M74" s="35"/>
      <c r="N74" s="117"/>
      <c r="O74" s="117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39"/>
      <c r="E75" s="10"/>
      <c r="F75" s="10"/>
      <c r="G75" s="10"/>
      <c r="H75" s="10"/>
      <c r="I75" s="36"/>
      <c r="J75" s="36"/>
      <c r="K75" s="36"/>
      <c r="L75" s="36"/>
      <c r="M75" s="36"/>
      <c r="N75" s="36"/>
      <c r="O75" s="36"/>
      <c r="P75" s="10"/>
      <c r="Q75" s="10"/>
      <c r="R75" s="10"/>
      <c r="T75" s="10"/>
      <c r="U75" s="10"/>
    </row>
    <row r="76" s="25" customFormat="1" ht="12.75">
      <c r="S76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7"/>
  <sheetViews>
    <sheetView zoomScalePageLayoutView="0" workbookViewId="0" topLeftCell="A6">
      <pane ySplit="3645" topLeftCell="A1" activePane="bottomLeft" state="split"/>
      <selection pane="topLeft" activeCell="I8" sqref="I8"/>
      <selection pane="bottomLeft" activeCell="M42" sqref="M42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60" t="s">
        <v>26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48</v>
      </c>
      <c r="H8" s="11" t="s">
        <v>4</v>
      </c>
      <c r="I8" s="11" t="s">
        <v>87</v>
      </c>
      <c r="J8" s="11" t="s">
        <v>81</v>
      </c>
      <c r="K8" s="11" t="s">
        <v>55</v>
      </c>
      <c r="L8" s="11" t="s">
        <v>56</v>
      </c>
      <c r="M8" s="11" t="s">
        <v>82</v>
      </c>
      <c r="N8" s="11" t="s">
        <v>83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2" t="s">
        <v>25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4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36</v>
      </c>
      <c r="D23" s="51" t="s">
        <v>34</v>
      </c>
      <c r="E23" s="44">
        <v>11000000</v>
      </c>
      <c r="F23" s="45" t="s">
        <v>46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6">N23</f>
        <v>0</v>
      </c>
      <c r="P23" s="7"/>
      <c r="Q23" s="7"/>
      <c r="R23" s="5"/>
      <c r="S23" s="7"/>
      <c r="T23" s="6">
        <f aca="true" t="shared" si="1" ref="T23:T36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41">
        <v>3</v>
      </c>
      <c r="B30" s="42" t="s">
        <v>15</v>
      </c>
      <c r="C30" s="51" t="s">
        <v>43</v>
      </c>
      <c r="D30" s="51" t="s">
        <v>34</v>
      </c>
      <c r="E30" s="44">
        <v>36756000</v>
      </c>
      <c r="F30" s="45" t="s">
        <v>44</v>
      </c>
      <c r="G30" s="45"/>
      <c r="H30" s="46" t="s">
        <v>28</v>
      </c>
      <c r="I30" s="135">
        <v>19664000</v>
      </c>
      <c r="J30" s="134"/>
      <c r="K30" s="134"/>
      <c r="L30" s="134"/>
      <c r="M30" s="135">
        <v>818000</v>
      </c>
      <c r="N30" s="52">
        <f aca="true" t="shared" si="2" ref="N30:N36">I30+J30-M30</f>
        <v>18846000</v>
      </c>
      <c r="O30" s="149">
        <f t="shared" si="0"/>
        <v>18846000</v>
      </c>
      <c r="P30" s="136"/>
      <c r="Q30" s="136"/>
      <c r="R30" s="150"/>
      <c r="S30" s="137"/>
      <c r="T30" s="32">
        <f t="shared" si="1"/>
        <v>0</v>
      </c>
      <c r="U30" s="48">
        <f aca="true" t="shared" si="3" ref="U30:U36">O30+T30</f>
        <v>18846000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41">
        <v>4</v>
      </c>
      <c r="B31" s="42" t="s">
        <v>15</v>
      </c>
      <c r="C31" s="51" t="s">
        <v>76</v>
      </c>
      <c r="D31" s="51" t="s">
        <v>34</v>
      </c>
      <c r="E31" s="44">
        <v>20000000</v>
      </c>
      <c r="F31" s="45">
        <v>43982</v>
      </c>
      <c r="G31" s="45"/>
      <c r="H31" s="46" t="s">
        <v>28</v>
      </c>
      <c r="I31" s="135">
        <v>3578000</v>
      </c>
      <c r="J31" s="134"/>
      <c r="K31" s="134">
        <v>5497800</v>
      </c>
      <c r="L31" s="134">
        <v>2356200</v>
      </c>
      <c r="M31" s="135">
        <f>716000+716000</f>
        <v>1432000</v>
      </c>
      <c r="N31" s="52">
        <f t="shared" si="2"/>
        <v>2146000</v>
      </c>
      <c r="O31" s="149">
        <f t="shared" si="0"/>
        <v>2146000</v>
      </c>
      <c r="P31" s="136"/>
      <c r="Q31" s="136"/>
      <c r="R31" s="150"/>
      <c r="S31" s="137"/>
      <c r="T31" s="32">
        <f t="shared" si="1"/>
        <v>0</v>
      </c>
      <c r="U31" s="48">
        <f t="shared" si="3"/>
        <v>2146000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5</v>
      </c>
      <c r="B32" s="42" t="s">
        <v>15</v>
      </c>
      <c r="C32" s="51" t="s">
        <v>77</v>
      </c>
      <c r="D32" s="51" t="s">
        <v>34</v>
      </c>
      <c r="E32" s="44">
        <v>1400000</v>
      </c>
      <c r="F32" s="45">
        <v>44032</v>
      </c>
      <c r="G32" s="45"/>
      <c r="H32" s="46" t="s">
        <v>28</v>
      </c>
      <c r="I32" s="135">
        <v>342000</v>
      </c>
      <c r="J32" s="134"/>
      <c r="K32" s="134">
        <v>354200</v>
      </c>
      <c r="L32" s="134">
        <v>151800</v>
      </c>
      <c r="M32" s="135">
        <f>46000+46000</f>
        <v>92000</v>
      </c>
      <c r="N32" s="52">
        <f t="shared" si="2"/>
        <v>250000</v>
      </c>
      <c r="O32" s="149">
        <f t="shared" si="0"/>
        <v>250000</v>
      </c>
      <c r="P32" s="136"/>
      <c r="Q32" s="136"/>
      <c r="R32" s="150"/>
      <c r="S32" s="137"/>
      <c r="T32" s="32">
        <f t="shared" si="1"/>
        <v>0</v>
      </c>
      <c r="U32" s="48">
        <f>O32+T32</f>
        <v>250000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50">
        <v>6</v>
      </c>
      <c r="B33" s="42" t="s">
        <v>15</v>
      </c>
      <c r="C33" s="51" t="s">
        <v>49</v>
      </c>
      <c r="D33" s="51" t="s">
        <v>34</v>
      </c>
      <c r="E33" s="44">
        <v>10000000</v>
      </c>
      <c r="F33" s="45">
        <v>44190</v>
      </c>
      <c r="G33" s="45"/>
      <c r="H33" s="46" t="s">
        <v>28</v>
      </c>
      <c r="I33" s="135">
        <v>3560000</v>
      </c>
      <c r="J33" s="134"/>
      <c r="K33" s="134">
        <v>2156000</v>
      </c>
      <c r="L33" s="134">
        <v>924000</v>
      </c>
      <c r="M33" s="135">
        <f>296000+296000</f>
        <v>592000</v>
      </c>
      <c r="N33" s="52">
        <f t="shared" si="2"/>
        <v>2968000</v>
      </c>
      <c r="O33" s="149">
        <f t="shared" si="0"/>
        <v>2968000</v>
      </c>
      <c r="P33" s="155" t="s">
        <v>50</v>
      </c>
      <c r="Q33" s="136"/>
      <c r="R33" s="150"/>
      <c r="S33" s="137"/>
      <c r="T33" s="32">
        <f t="shared" si="1"/>
        <v>0</v>
      </c>
      <c r="U33" s="48">
        <f t="shared" si="3"/>
        <v>2968000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 hidden="1">
      <c r="A34" s="50"/>
      <c r="B34" s="42"/>
      <c r="C34" s="51"/>
      <c r="D34" s="51"/>
      <c r="E34" s="44"/>
      <c r="F34" s="45"/>
      <c r="G34" s="45"/>
      <c r="H34" s="46"/>
      <c r="I34" s="135"/>
      <c r="J34" s="134"/>
      <c r="K34" s="134"/>
      <c r="L34" s="134"/>
      <c r="M34" s="135"/>
      <c r="N34" s="52"/>
      <c r="O34" s="149"/>
      <c r="P34" s="155"/>
      <c r="Q34" s="136"/>
      <c r="R34" s="150"/>
      <c r="S34" s="137"/>
      <c r="T34" s="32"/>
      <c r="U34" s="48"/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7</v>
      </c>
      <c r="B35" s="42" t="s">
        <v>15</v>
      </c>
      <c r="C35" s="51" t="s">
        <v>61</v>
      </c>
      <c r="D35" s="51" t="s">
        <v>34</v>
      </c>
      <c r="E35" s="44">
        <v>0</v>
      </c>
      <c r="F35" s="45" t="s">
        <v>60</v>
      </c>
      <c r="G35" s="45"/>
      <c r="H35" s="46" t="s">
        <v>28</v>
      </c>
      <c r="I35" s="135">
        <v>2500000</v>
      </c>
      <c r="J35" s="134"/>
      <c r="K35" s="134"/>
      <c r="L35" s="134"/>
      <c r="M35" s="135"/>
      <c r="N35" s="52">
        <f t="shared" si="2"/>
        <v>2500000</v>
      </c>
      <c r="O35" s="149">
        <f t="shared" si="0"/>
        <v>2500000</v>
      </c>
      <c r="P35" s="155"/>
      <c r="Q35" s="136"/>
      <c r="R35" s="150"/>
      <c r="S35" s="137"/>
      <c r="T35" s="32">
        <f t="shared" si="1"/>
        <v>0</v>
      </c>
      <c r="U35" s="48">
        <f t="shared" si="3"/>
        <v>2500000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>
      <c r="A36" s="50">
        <v>8</v>
      </c>
      <c r="B36" s="42" t="s">
        <v>15</v>
      </c>
      <c r="C36" s="51" t="s">
        <v>63</v>
      </c>
      <c r="D36" s="51" t="s">
        <v>34</v>
      </c>
      <c r="E36" s="44">
        <v>0</v>
      </c>
      <c r="F36" s="45" t="s">
        <v>64</v>
      </c>
      <c r="G36" s="45"/>
      <c r="H36" s="46" t="s">
        <v>28</v>
      </c>
      <c r="I36" s="135">
        <v>12340000</v>
      </c>
      <c r="J36" s="134"/>
      <c r="K36" s="134"/>
      <c r="L36" s="134"/>
      <c r="M36" s="135">
        <v>196000</v>
      </c>
      <c r="N36" s="149">
        <f t="shared" si="2"/>
        <v>12144000</v>
      </c>
      <c r="O36" s="149">
        <f t="shared" si="0"/>
        <v>12144000</v>
      </c>
      <c r="P36" s="155"/>
      <c r="Q36" s="136"/>
      <c r="R36" s="150"/>
      <c r="S36" s="137"/>
      <c r="T36" s="32">
        <f t="shared" si="1"/>
        <v>0</v>
      </c>
      <c r="U36" s="48">
        <f t="shared" si="3"/>
        <v>12144000</v>
      </c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51" ht="15.75" customHeight="1" thickBot="1">
      <c r="A37" s="94" t="s">
        <v>21</v>
      </c>
      <c r="B37" s="18"/>
      <c r="C37" s="18"/>
      <c r="D37" s="95"/>
      <c r="E37" s="96"/>
      <c r="F37" s="97"/>
      <c r="G37" s="97"/>
      <c r="H37" s="97"/>
      <c r="I37" s="133">
        <f>SUM(I23:I36)</f>
        <v>41984000</v>
      </c>
      <c r="J37" s="133">
        <f>SUM(J23:J36)</f>
        <v>0</v>
      </c>
      <c r="K37" s="133">
        <f>SUM(K23:K35)</f>
        <v>8008000</v>
      </c>
      <c r="L37" s="133">
        <f>SUM(L23:L35)</f>
        <v>3432000</v>
      </c>
      <c r="M37" s="133">
        <f aca="true" t="shared" si="4" ref="M37:U37">SUM(M23:M36)</f>
        <v>3130000</v>
      </c>
      <c r="N37" s="133">
        <f t="shared" si="4"/>
        <v>38854000</v>
      </c>
      <c r="O37" s="133">
        <f t="shared" si="4"/>
        <v>38854000</v>
      </c>
      <c r="P37" s="133">
        <f t="shared" si="4"/>
        <v>0</v>
      </c>
      <c r="Q37" s="133">
        <f t="shared" si="4"/>
        <v>0</v>
      </c>
      <c r="R37" s="133">
        <f t="shared" si="4"/>
        <v>0</v>
      </c>
      <c r="S37" s="133">
        <f t="shared" si="4"/>
        <v>0</v>
      </c>
      <c r="T37" s="133">
        <f t="shared" si="4"/>
        <v>0</v>
      </c>
      <c r="U37" s="133">
        <f t="shared" si="4"/>
        <v>38854000</v>
      </c>
      <c r="V37" s="133" t="e">
        <f>#REF!+#REF!+#REF!+#REF!+V23+V24+#REF!+#REF!+#REF!+#REF!+V27+#REF!+V28+V29+#REF!+#REF!+V25+V26+V30+V31+V32+V33</f>
        <v>#REF!</v>
      </c>
      <c r="W37" s="133" t="e">
        <f>#REF!+#REF!+#REF!+#REF!+W23+W24+#REF!+#REF!+#REF!+#REF!+W27+#REF!+W28+W29+#REF!+#REF!+W25+W26+W30+W31+W32+W33</f>
        <v>#REF!</v>
      </c>
      <c r="X37" s="133" t="e">
        <f>#REF!+#REF!+#REF!+#REF!+X23+X24+#REF!+#REF!+#REF!+#REF!+X27+#REF!+X28+X29+#REF!+#REF!+X25+X26+X30+X31+X32+X33</f>
        <v>#REF!</v>
      </c>
      <c r="Y37" s="133" t="e">
        <f>#REF!+#REF!+#REF!+#REF!+Y23+Y24+#REF!+#REF!+#REF!+#REF!+Y27+#REF!+Y28+Y29+#REF!+#REF!+Y25+Y26+Y30+Y31+Y32+Y33</f>
        <v>#REF!</v>
      </c>
      <c r="Z37" s="133" t="e">
        <f>#REF!+#REF!+#REF!+#REF!+Z23+Z24+#REF!+#REF!+#REF!+#REF!+Z27+#REF!+Z28+Z29+#REF!+#REF!+Z25+Z26+Z30+Z31+Z32+Z33</f>
        <v>#REF!</v>
      </c>
      <c r="AA37" s="133" t="e">
        <f>#REF!+#REF!+#REF!+#REF!+AA23+AA24+#REF!+#REF!+#REF!+#REF!+AA27+#REF!+AA28+AA29+#REF!+#REF!+AA25+AA26+AA30+AA31+AA32+AA33</f>
        <v>#REF!</v>
      </c>
      <c r="AB37" s="133" t="e">
        <f>#REF!+#REF!+#REF!+#REF!+AB23+AB24+#REF!+#REF!+#REF!+#REF!+AB27+#REF!+AB28+AB29+#REF!+#REF!+AB25+AB26+AB30+AB31+AB32+AB33</f>
        <v>#REF!</v>
      </c>
      <c r="AC37" s="133" t="e">
        <f>#REF!+#REF!+#REF!+#REF!+AC23+AC24+#REF!+#REF!+#REF!+#REF!+AC27+#REF!+AC28+AC29+#REF!+#REF!+AC25+AC26+AC30+AC31+AC32+AC33</f>
        <v>#REF!</v>
      </c>
      <c r="AD37" s="133" t="e">
        <f>#REF!+#REF!+#REF!+#REF!+AD23+AD24+#REF!+#REF!+#REF!+#REF!+AD27+#REF!+AD28+AD29+#REF!+#REF!+AD25+AD26+AD30+AD31+AD32+AD33</f>
        <v>#REF!</v>
      </c>
      <c r="AE37" s="133" t="e">
        <f>#REF!+#REF!+#REF!+#REF!+AE23+AE24+#REF!+#REF!+#REF!+#REF!+AE27+#REF!+AE28+AE29+#REF!+#REF!+AE25+AE26+AE30+AE31+AE32+AE33</f>
        <v>#REF!</v>
      </c>
      <c r="AF37" s="133" t="e">
        <f>#REF!+#REF!+#REF!+#REF!+AF23+AF24+#REF!+#REF!+#REF!+#REF!+AF27+#REF!+AF28+AF29+#REF!+#REF!+AF25+AF26+AF30+AF31+AF32+AF33</f>
        <v>#REF!</v>
      </c>
      <c r="AG37" s="133" t="e">
        <f>#REF!+#REF!+#REF!+#REF!+AG23+AG24+#REF!+#REF!+#REF!+#REF!+AG27+#REF!+AG28+AG29+#REF!+#REF!+AG25+AG26+AG30+AG31+AG32+AG33</f>
        <v>#REF!</v>
      </c>
      <c r="AH37" s="133" t="e">
        <f>#REF!+#REF!+#REF!+#REF!+AH23+AH24+#REF!+#REF!+#REF!+#REF!+AH27+#REF!+AH28+AH29+#REF!+#REF!+AH25+AH26+AH30+AH31+AH32+AH33</f>
        <v>#REF!</v>
      </c>
      <c r="AI37" s="133" t="e">
        <f>#REF!+#REF!+#REF!+#REF!+AI23+AI24+#REF!+#REF!+#REF!+#REF!+AI27+#REF!+AI28+AI29+#REF!+#REF!+AI25+AI26+AI30+AI31+AI32+AI33</f>
        <v>#REF!</v>
      </c>
      <c r="AJ37" s="133" t="e">
        <f>#REF!+#REF!+#REF!+#REF!+AJ23+AJ24+#REF!+#REF!+#REF!+#REF!+AJ27+#REF!+AJ28+AJ29+#REF!+#REF!+AJ25+AJ26+AJ30+AJ31+AJ32+AJ33</f>
        <v>#REF!</v>
      </c>
      <c r="AK37" s="133" t="e">
        <f>#REF!+#REF!+#REF!+#REF!+AK23+AK24+#REF!+#REF!+#REF!+#REF!+AK27+#REF!+AK28+AK29+#REF!+#REF!+AK25+AK26+AK30+AK31+AK32+AK33</f>
        <v>#REF!</v>
      </c>
      <c r="AL37" s="133" t="e">
        <f>#REF!+#REF!+#REF!+#REF!+AL23+AL24+#REF!+#REF!+#REF!+#REF!+AL27+#REF!+AL28+AL29+#REF!+#REF!+AL25+AL26+AL30+AL31+AL32+AL33</f>
        <v>#REF!</v>
      </c>
      <c r="AM37" s="133" t="e">
        <f>#REF!+#REF!+#REF!+#REF!+AM23+AM24+#REF!+#REF!+#REF!+#REF!+AM27+#REF!+AM28+AM29+#REF!+#REF!+AM25+AM26+AM30+AM31+AM32+AM33</f>
        <v>#REF!</v>
      </c>
      <c r="AN37" s="133" t="e">
        <f>#REF!+#REF!+#REF!+#REF!+AN23+AN24+#REF!+#REF!+#REF!+#REF!+AN27+#REF!+AN28+AN29+#REF!+#REF!+AN25+AN26+AN30+AN31+AN32+AN33</f>
        <v>#REF!</v>
      </c>
      <c r="AO37" s="133" t="e">
        <f>#REF!+#REF!+#REF!+#REF!+AO23+AO24+#REF!+#REF!+#REF!+#REF!+AO27+#REF!+AO28+AO29+#REF!+#REF!+AO25+AO26+AO30+AO31+AO32+AO33</f>
        <v>#REF!</v>
      </c>
      <c r="AP37" s="133" t="e">
        <f>#REF!+#REF!+#REF!+#REF!+AP23+AP24+#REF!+#REF!+#REF!+#REF!+AP27+#REF!+AP28+AP29+#REF!+#REF!+AP25+AP26+AP30+AP31+AP32+AP33</f>
        <v>#REF!</v>
      </c>
      <c r="AQ37" s="133" t="e">
        <f>#REF!+#REF!+#REF!+#REF!+AQ23+AQ24+#REF!+#REF!+#REF!+#REF!+AQ27+#REF!+AQ28+AQ29+#REF!+#REF!+AQ25+AQ26+AQ30+AQ31+AQ32+AQ33</f>
        <v>#REF!</v>
      </c>
      <c r="AR37" s="133" t="e">
        <f>#REF!+#REF!+#REF!+#REF!+AR23+AR24+#REF!+#REF!+#REF!+#REF!+AR27+#REF!+AR28+AR29+#REF!+#REF!+AR25+AR26+AR30+AR31+AR32+AR33</f>
        <v>#REF!</v>
      </c>
      <c r="AS37" s="133" t="e">
        <f>#REF!+#REF!+#REF!+#REF!+AS23+AS24+#REF!+#REF!+#REF!+#REF!+AS27+#REF!+AS28+AS29+#REF!+#REF!+AS25+AS26+AS30+AS31+AS32+AS33</f>
        <v>#REF!</v>
      </c>
      <c r="AT37" s="133" t="e">
        <f>#REF!+#REF!+#REF!+#REF!+AT23+AT24+#REF!+#REF!+#REF!+#REF!+AT27+#REF!+AT28+AT29+#REF!+#REF!+AT25+AT26+AT30+AT31+AT32+AT33</f>
        <v>#REF!</v>
      </c>
      <c r="AU37" s="133" t="e">
        <f>#REF!+#REF!+#REF!+#REF!+AU23+AU24+#REF!+#REF!+#REF!+#REF!+AU27+#REF!+AU28+AU29+#REF!+#REF!+AU25+AU26+AU30+AU31+AU32+AU33</f>
        <v>#REF!</v>
      </c>
      <c r="AV37" s="133" t="e">
        <f>#REF!+#REF!+#REF!+#REF!+AV23+AV24+#REF!+#REF!+#REF!+#REF!+AV27+#REF!+AV28+AV29+#REF!+#REF!+AV25+AV26+AV30+AV31+AV32+AV33</f>
        <v>#REF!</v>
      </c>
      <c r="AW37" s="133" t="e">
        <f>#REF!+#REF!+#REF!+#REF!+AW23+AW24+#REF!+#REF!+#REF!+#REF!+AW27+#REF!+AW28+AW29+#REF!+#REF!+AW25+AW26+AW30+AW31+AW32+AW33</f>
        <v>#REF!</v>
      </c>
      <c r="AX37" s="133" t="e">
        <f>#REF!+#REF!+#REF!+#REF!+AX23+AX24+#REF!+#REF!+#REF!+#REF!+AX27+#REF!+AX28+AX29+#REF!+#REF!+AX25+AX26+AX30+AX31+AX32+AX33</f>
        <v>#REF!</v>
      </c>
      <c r="AY37" s="133" t="e">
        <f>#REF!+#REF!+#REF!+#REF!+AY23+AY24+#REF!+#REF!+#REF!+#REF!+AY27+#REF!+AY28+AY29+#REF!+#REF!+AY25+AY26+AY30+AY31+AY32+AY33</f>
        <v>#REF!</v>
      </c>
    </row>
    <row r="38" spans="1:22" ht="16.5" customHeight="1" thickBot="1">
      <c r="A38" s="138" t="s">
        <v>19</v>
      </c>
      <c r="B38" s="139" t="s">
        <v>23</v>
      </c>
      <c r="C38" s="139"/>
      <c r="D38" s="139"/>
      <c r="E38" s="139"/>
      <c r="F38" s="139"/>
      <c r="G38" s="139"/>
      <c r="H38" s="20"/>
      <c r="I38" s="10"/>
      <c r="J38" s="10"/>
      <c r="K38" s="10"/>
      <c r="L38" s="10"/>
      <c r="M38" s="10"/>
      <c r="N38" s="10"/>
      <c r="O38" s="98"/>
      <c r="P38" s="10"/>
      <c r="Q38" s="10"/>
      <c r="R38" s="10"/>
      <c r="S38" s="142"/>
      <c r="T38" s="10"/>
      <c r="U38" s="143"/>
      <c r="V38" s="25"/>
    </row>
    <row r="39" spans="1:22" ht="69" customHeight="1">
      <c r="A39" s="148">
        <v>1</v>
      </c>
      <c r="B39" s="42" t="s">
        <v>23</v>
      </c>
      <c r="C39" s="141" t="s">
        <v>52</v>
      </c>
      <c r="D39" s="131" t="s">
        <v>53</v>
      </c>
      <c r="E39" s="17">
        <v>100000000</v>
      </c>
      <c r="F39" s="151" t="s">
        <v>54</v>
      </c>
      <c r="G39" s="154" t="s">
        <v>51</v>
      </c>
      <c r="H39" s="132" t="s">
        <v>28</v>
      </c>
      <c r="I39" s="152">
        <v>8700000</v>
      </c>
      <c r="J39" s="152"/>
      <c r="K39" s="152"/>
      <c r="L39" s="152"/>
      <c r="M39" s="152">
        <f>5000000+3700000</f>
        <v>8700000</v>
      </c>
      <c r="N39" s="6">
        <f>I39+J39-M39</f>
        <v>0</v>
      </c>
      <c r="O39" s="6">
        <f>N39</f>
        <v>0</v>
      </c>
      <c r="P39" s="3"/>
      <c r="Q39" s="3"/>
      <c r="R39" s="3">
        <f>6669.83+67159.03</f>
        <v>73828.86</v>
      </c>
      <c r="S39" s="3">
        <f>6669.83+67159.03</f>
        <v>73828.86</v>
      </c>
      <c r="T39" s="6">
        <f>Q39+R39-S39</f>
        <v>0</v>
      </c>
      <c r="U39" s="6">
        <f>N39+Q39+R39-S39</f>
        <v>0</v>
      </c>
      <c r="V39" s="25"/>
    </row>
    <row r="40" spans="1:22" ht="69" customHeight="1">
      <c r="A40" s="148">
        <v>1</v>
      </c>
      <c r="B40" s="42" t="s">
        <v>23</v>
      </c>
      <c r="C40" s="141" t="s">
        <v>88</v>
      </c>
      <c r="D40" s="131" t="s">
        <v>53</v>
      </c>
      <c r="E40" s="17">
        <v>56000000</v>
      </c>
      <c r="F40" s="151" t="s">
        <v>69</v>
      </c>
      <c r="G40" s="154" t="s">
        <v>74</v>
      </c>
      <c r="H40" s="132" t="s">
        <v>28</v>
      </c>
      <c r="I40" s="152">
        <v>5600000</v>
      </c>
      <c r="J40" s="152"/>
      <c r="K40" s="152"/>
      <c r="L40" s="152"/>
      <c r="M40" s="152"/>
      <c r="N40" s="6">
        <f>I40+J40-M40</f>
        <v>5600000</v>
      </c>
      <c r="O40" s="6">
        <f>N40</f>
        <v>5600000</v>
      </c>
      <c r="P40" s="3"/>
      <c r="Q40" s="3"/>
      <c r="R40" s="3">
        <f>44585.79</f>
        <v>44585.79</v>
      </c>
      <c r="S40" s="3">
        <f>44585.79</f>
        <v>44585.79</v>
      </c>
      <c r="T40" s="6">
        <f>Q40+R40-S40</f>
        <v>0</v>
      </c>
      <c r="U40" s="6">
        <f>N40+Q40+R40-S40</f>
        <v>5600000</v>
      </c>
      <c r="V40" s="25"/>
    </row>
    <row r="41" spans="1:22" ht="69" customHeight="1">
      <c r="A41" s="148">
        <v>2</v>
      </c>
      <c r="B41" s="131" t="s">
        <v>23</v>
      </c>
      <c r="C41" s="157" t="s">
        <v>57</v>
      </c>
      <c r="D41" s="131" t="s">
        <v>38</v>
      </c>
      <c r="E41" s="17">
        <v>160000000</v>
      </c>
      <c r="F41" s="151" t="s">
        <v>59</v>
      </c>
      <c r="G41" s="154" t="s">
        <v>58</v>
      </c>
      <c r="H41" s="132" t="s">
        <v>28</v>
      </c>
      <c r="I41" s="152">
        <v>16000000</v>
      </c>
      <c r="J41" s="152"/>
      <c r="K41" s="152"/>
      <c r="L41" s="152"/>
      <c r="M41" s="152"/>
      <c r="N41" s="6">
        <f>I41+J41-M41</f>
        <v>16000000</v>
      </c>
      <c r="O41" s="6">
        <f>N41</f>
        <v>16000000</v>
      </c>
      <c r="P41" s="3"/>
      <c r="Q41" s="3"/>
      <c r="R41" s="3">
        <f>131921.09+111127.05</f>
        <v>243048.14</v>
      </c>
      <c r="S41" s="3">
        <f>131921.09+111127.05</f>
        <v>243048.14</v>
      </c>
      <c r="T41" s="6">
        <f>Q41+R41-S41</f>
        <v>0</v>
      </c>
      <c r="U41" s="6">
        <f>N41+Q41+R41-S41</f>
        <v>16000000</v>
      </c>
      <c r="V41" s="25"/>
    </row>
    <row r="42" spans="1:22" ht="69" customHeight="1">
      <c r="A42" s="158">
        <v>3</v>
      </c>
      <c r="B42" s="42" t="s">
        <v>23</v>
      </c>
      <c r="C42" s="141" t="s">
        <v>65</v>
      </c>
      <c r="D42" s="131" t="s">
        <v>66</v>
      </c>
      <c r="E42" s="17">
        <v>15000000</v>
      </c>
      <c r="F42" s="151" t="s">
        <v>67</v>
      </c>
      <c r="G42" s="154" t="s">
        <v>68</v>
      </c>
      <c r="H42" s="132" t="s">
        <v>28</v>
      </c>
      <c r="I42" s="152">
        <v>15000000</v>
      </c>
      <c r="J42" s="152"/>
      <c r="K42" s="152"/>
      <c r="L42" s="152"/>
      <c r="M42" s="152"/>
      <c r="N42" s="6">
        <f>I42+J42-M42</f>
        <v>15000000</v>
      </c>
      <c r="O42" s="6">
        <f>N42</f>
        <v>15000000</v>
      </c>
      <c r="P42" s="3"/>
      <c r="Q42" s="3"/>
      <c r="R42" s="3">
        <f>118790.98+123410.05</f>
        <v>242201.03</v>
      </c>
      <c r="S42" s="3">
        <f>118790.98+123410.05</f>
        <v>242201.03</v>
      </c>
      <c r="T42" s="6">
        <f>Q42+R42-S42</f>
        <v>0</v>
      </c>
      <c r="U42" s="6">
        <f>N42+Q42+R42-S42</f>
        <v>15000000</v>
      </c>
      <c r="V42" s="25"/>
    </row>
    <row r="43" spans="1:22" ht="69" customHeight="1">
      <c r="A43" s="158">
        <v>4</v>
      </c>
      <c r="B43" s="42" t="s">
        <v>23</v>
      </c>
      <c r="C43" s="141" t="s">
        <v>89</v>
      </c>
      <c r="D43" s="131" t="s">
        <v>66</v>
      </c>
      <c r="E43" s="17">
        <v>10000000</v>
      </c>
      <c r="F43" s="151" t="s">
        <v>91</v>
      </c>
      <c r="G43" s="154" t="s">
        <v>90</v>
      </c>
      <c r="H43" s="132" t="s">
        <v>28</v>
      </c>
      <c r="I43" s="152"/>
      <c r="J43" s="152"/>
      <c r="K43" s="152"/>
      <c r="L43" s="152"/>
      <c r="M43" s="152"/>
      <c r="N43" s="6">
        <f>I43+J43-M43</f>
        <v>0</v>
      </c>
      <c r="O43" s="6">
        <f>N43</f>
        <v>0</v>
      </c>
      <c r="P43" s="3"/>
      <c r="Q43" s="3"/>
      <c r="R43" s="3"/>
      <c r="S43" s="3"/>
      <c r="T43" s="6">
        <f>Q43+R43-S43</f>
        <v>0</v>
      </c>
      <c r="U43" s="6">
        <f>N43+Q43+R43-S43</f>
        <v>0</v>
      </c>
      <c r="V43" s="25"/>
    </row>
    <row r="44" spans="1:51" ht="16.5" customHeight="1" thickBot="1">
      <c r="A44" s="94" t="s">
        <v>21</v>
      </c>
      <c r="B44" s="140"/>
      <c r="C44" s="140"/>
      <c r="D44" s="14"/>
      <c r="E44" s="14"/>
      <c r="F44" s="14"/>
      <c r="G44" s="14"/>
      <c r="H44" s="14"/>
      <c r="I44" s="5">
        <f aca="true" t="shared" si="5" ref="I44:Q44">I39+I41+I42+I40</f>
        <v>45300000</v>
      </c>
      <c r="J44" s="5">
        <f t="shared" si="5"/>
        <v>0</v>
      </c>
      <c r="K44" s="5">
        <f t="shared" si="5"/>
        <v>0</v>
      </c>
      <c r="L44" s="5">
        <f t="shared" si="5"/>
        <v>0</v>
      </c>
      <c r="M44" s="5">
        <f t="shared" si="5"/>
        <v>8700000</v>
      </c>
      <c r="N44" s="5">
        <f t="shared" si="5"/>
        <v>36600000</v>
      </c>
      <c r="O44" s="5">
        <f t="shared" si="5"/>
        <v>36600000</v>
      </c>
      <c r="P44" s="5">
        <f t="shared" si="5"/>
        <v>0</v>
      </c>
      <c r="Q44" s="5">
        <f t="shared" si="5"/>
        <v>0</v>
      </c>
      <c r="R44" s="5">
        <f>R39+R41+R42+R40</f>
        <v>603663.8200000001</v>
      </c>
      <c r="S44" s="5">
        <f>S39+S41+S42+S40</f>
        <v>603663.8200000001</v>
      </c>
      <c r="T44" s="5">
        <f>T39+T41+T42+T40</f>
        <v>0</v>
      </c>
      <c r="U44" s="5">
        <f>U39+U41+U42+U40</f>
        <v>36600000</v>
      </c>
      <c r="V44" s="5">
        <f aca="true" t="shared" si="6" ref="V44:AY44">V39+V41</f>
        <v>0</v>
      </c>
      <c r="W44" s="5">
        <f t="shared" si="6"/>
        <v>0</v>
      </c>
      <c r="X44" s="5">
        <f t="shared" si="6"/>
        <v>0</v>
      </c>
      <c r="Y44" s="5">
        <f t="shared" si="6"/>
        <v>0</v>
      </c>
      <c r="Z44" s="5">
        <f t="shared" si="6"/>
        <v>0</v>
      </c>
      <c r="AA44" s="5">
        <f t="shared" si="6"/>
        <v>0</v>
      </c>
      <c r="AB44" s="5">
        <f t="shared" si="6"/>
        <v>0</v>
      </c>
      <c r="AC44" s="5">
        <f t="shared" si="6"/>
        <v>0</v>
      </c>
      <c r="AD44" s="5">
        <f t="shared" si="6"/>
        <v>0</v>
      </c>
      <c r="AE44" s="5">
        <f t="shared" si="6"/>
        <v>0</v>
      </c>
      <c r="AF44" s="5">
        <f t="shared" si="6"/>
        <v>0</v>
      </c>
      <c r="AG44" s="5">
        <f t="shared" si="6"/>
        <v>0</v>
      </c>
      <c r="AH44" s="5">
        <f t="shared" si="6"/>
        <v>0</v>
      </c>
      <c r="AI44" s="5">
        <f t="shared" si="6"/>
        <v>0</v>
      </c>
      <c r="AJ44" s="5">
        <f t="shared" si="6"/>
        <v>0</v>
      </c>
      <c r="AK44" s="5">
        <f t="shared" si="6"/>
        <v>0</v>
      </c>
      <c r="AL44" s="5">
        <f t="shared" si="6"/>
        <v>0</v>
      </c>
      <c r="AM44" s="5">
        <f t="shared" si="6"/>
        <v>0</v>
      </c>
      <c r="AN44" s="5">
        <f t="shared" si="6"/>
        <v>0</v>
      </c>
      <c r="AO44" s="5">
        <f t="shared" si="6"/>
        <v>0</v>
      </c>
      <c r="AP44" s="5">
        <f t="shared" si="6"/>
        <v>0</v>
      </c>
      <c r="AQ44" s="5">
        <f t="shared" si="6"/>
        <v>0</v>
      </c>
      <c r="AR44" s="5">
        <f t="shared" si="6"/>
        <v>0</v>
      </c>
      <c r="AS44" s="5">
        <f t="shared" si="6"/>
        <v>0</v>
      </c>
      <c r="AT44" s="5">
        <f t="shared" si="6"/>
        <v>0</v>
      </c>
      <c r="AU44" s="5">
        <f t="shared" si="6"/>
        <v>0</v>
      </c>
      <c r="AV44" s="5">
        <f t="shared" si="6"/>
        <v>0</v>
      </c>
      <c r="AW44" s="5">
        <f t="shared" si="6"/>
        <v>0</v>
      </c>
      <c r="AX44" s="5">
        <f t="shared" si="6"/>
        <v>0</v>
      </c>
      <c r="AY44" s="5">
        <f t="shared" si="6"/>
        <v>0</v>
      </c>
    </row>
    <row r="45" spans="1:38" s="82" customFormat="1" ht="18" customHeight="1" thickBot="1">
      <c r="A45" s="100" t="s">
        <v>5</v>
      </c>
      <c r="B45" s="101" t="s">
        <v>22</v>
      </c>
      <c r="C45" s="101"/>
      <c r="D45" s="144"/>
      <c r="E45" s="144"/>
      <c r="F45" s="144"/>
      <c r="G45" s="144"/>
      <c r="H45" s="144"/>
      <c r="I45" s="144"/>
      <c r="J45" s="140"/>
      <c r="K45" s="140"/>
      <c r="L45" s="140"/>
      <c r="M45" s="140"/>
      <c r="N45" s="140"/>
      <c r="O45" s="140"/>
      <c r="P45" s="140"/>
      <c r="Q45" s="140"/>
      <c r="R45" s="140"/>
      <c r="S45" s="147"/>
      <c r="T45" s="140"/>
      <c r="U45" s="145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69.75" customHeight="1" hidden="1">
      <c r="A46" s="100"/>
      <c r="B46" s="102"/>
      <c r="C46" s="103"/>
      <c r="D46" s="103"/>
      <c r="E46" s="104"/>
      <c r="F46" s="103"/>
      <c r="G46" s="153"/>
      <c r="H46" s="46"/>
      <c r="I46" s="61"/>
      <c r="J46" s="61"/>
      <c r="K46" s="156"/>
      <c r="L46" s="156"/>
      <c r="M46" s="33"/>
      <c r="N46" s="61"/>
      <c r="O46" s="32"/>
      <c r="P46" s="21"/>
      <c r="Q46" s="21"/>
      <c r="R46" s="21"/>
      <c r="S46" s="146"/>
      <c r="T46" s="61"/>
      <c r="U46" s="61"/>
      <c r="V46" s="81"/>
      <c r="W46" s="105"/>
      <c r="X46" s="105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18" customHeight="1" thickBot="1">
      <c r="A47" s="106" t="s">
        <v>21</v>
      </c>
      <c r="B47" s="107"/>
      <c r="C47" s="108"/>
      <c r="D47" s="108"/>
      <c r="E47" s="109"/>
      <c r="F47" s="110"/>
      <c r="G47" s="110"/>
      <c r="H47" s="103"/>
      <c r="I47" s="34">
        <f>I46</f>
        <v>0</v>
      </c>
      <c r="J47" s="34">
        <f>J46</f>
        <v>0</v>
      </c>
      <c r="K47" s="34"/>
      <c r="L47" s="34"/>
      <c r="M47" s="34">
        <f>M46</f>
        <v>0</v>
      </c>
      <c r="N47" s="34">
        <f>N46</f>
        <v>0</v>
      </c>
      <c r="O47" s="34">
        <f>O46</f>
        <v>0</v>
      </c>
      <c r="P47" s="22">
        <v>3</v>
      </c>
      <c r="Q47" s="22">
        <v>0</v>
      </c>
      <c r="R47" s="22">
        <v>0</v>
      </c>
      <c r="S47" s="22">
        <v>0</v>
      </c>
      <c r="T47" s="34">
        <f>N47</f>
        <v>0</v>
      </c>
      <c r="U47" s="34">
        <f>T47</f>
        <v>0</v>
      </c>
      <c r="V47" s="81"/>
      <c r="W47" s="11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23" ht="16.5" customHeight="1" thickBot="1">
      <c r="A48" s="112"/>
      <c r="B48" s="20" t="s">
        <v>16</v>
      </c>
      <c r="C48" s="19"/>
      <c r="D48" s="19"/>
      <c r="E48" s="19"/>
      <c r="F48" s="99"/>
      <c r="G48" s="99"/>
      <c r="H48" s="113"/>
      <c r="I48" s="23">
        <f aca="true" t="shared" si="7" ref="I48:U48">I37+I44</f>
        <v>87284000</v>
      </c>
      <c r="J48" s="23">
        <f t="shared" si="7"/>
        <v>0</v>
      </c>
      <c r="K48" s="23">
        <f t="shared" si="7"/>
        <v>8008000</v>
      </c>
      <c r="L48" s="23">
        <f t="shared" si="7"/>
        <v>3432000</v>
      </c>
      <c r="M48" s="23">
        <f t="shared" si="7"/>
        <v>11830000</v>
      </c>
      <c r="N48" s="23">
        <f t="shared" si="7"/>
        <v>75454000</v>
      </c>
      <c r="O48" s="23">
        <f t="shared" si="7"/>
        <v>75454000</v>
      </c>
      <c r="P48" s="23">
        <f t="shared" si="7"/>
        <v>0</v>
      </c>
      <c r="Q48" s="23">
        <f t="shared" si="7"/>
        <v>0</v>
      </c>
      <c r="R48" s="23">
        <f t="shared" si="7"/>
        <v>603663.8200000001</v>
      </c>
      <c r="S48" s="23">
        <f t="shared" si="7"/>
        <v>603663.8200000001</v>
      </c>
      <c r="T48" s="23">
        <f t="shared" si="7"/>
        <v>0</v>
      </c>
      <c r="U48" s="23">
        <f t="shared" si="7"/>
        <v>75454000</v>
      </c>
      <c r="V48" s="25"/>
      <c r="W48" s="114"/>
    </row>
    <row r="49" spans="1:22" ht="16.5" customHeight="1">
      <c r="A49" s="25"/>
      <c r="B49" s="81"/>
      <c r="C49" s="10"/>
      <c r="D49" s="10"/>
      <c r="E49" s="10"/>
      <c r="F49" s="10"/>
      <c r="G49" s="10"/>
      <c r="H49" s="10"/>
      <c r="I49" s="24"/>
      <c r="J49" s="24"/>
      <c r="K49" s="24"/>
      <c r="L49" s="24"/>
      <c r="M49" s="24"/>
      <c r="N49" s="24"/>
      <c r="O49" s="24"/>
      <c r="P49" s="40"/>
      <c r="Q49" s="24"/>
      <c r="R49" s="24"/>
      <c r="S49" s="24"/>
      <c r="T49" s="24"/>
      <c r="U49" s="24"/>
      <c r="V49" s="25"/>
    </row>
    <row r="50" spans="1:22" ht="16.5" customHeight="1">
      <c r="A50" s="25"/>
      <c r="B50" s="10" t="s">
        <v>78</v>
      </c>
      <c r="C50" s="10"/>
      <c r="D50" s="10"/>
      <c r="E50" s="10"/>
      <c r="F50" s="10"/>
      <c r="G50" s="10"/>
      <c r="H50" s="10"/>
      <c r="I50" s="159" t="s">
        <v>79</v>
      </c>
      <c r="J50" s="24"/>
      <c r="K50" s="24"/>
      <c r="L50" s="24"/>
      <c r="M50" s="24"/>
      <c r="N50" s="24"/>
      <c r="O50" s="24"/>
      <c r="P50" s="40"/>
      <c r="Q50" s="24"/>
      <c r="R50" s="24"/>
      <c r="S50" s="40"/>
      <c r="T50" s="24"/>
      <c r="U50" s="24"/>
      <c r="V50" s="25"/>
    </row>
    <row r="51" spans="1:22" ht="16.5" customHeight="1">
      <c r="A51" s="2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24"/>
      <c r="T51" s="10"/>
      <c r="U51" s="10"/>
      <c r="V51" s="25"/>
    </row>
    <row r="52" spans="1:22" ht="15.75" customHeight="1">
      <c r="A52" s="25"/>
      <c r="B52" s="10" t="s">
        <v>27</v>
      </c>
      <c r="C52" s="10"/>
      <c r="D52" s="115"/>
      <c r="E52" s="116"/>
      <c r="F52" s="116"/>
      <c r="G52" s="116"/>
      <c r="H52" s="116"/>
      <c r="I52" s="35" t="s">
        <v>39</v>
      </c>
      <c r="J52" s="35"/>
      <c r="K52" s="35"/>
      <c r="L52" s="35"/>
      <c r="M52" s="35"/>
      <c r="N52" s="35"/>
      <c r="O52" s="35"/>
      <c r="P52" s="10"/>
      <c r="Q52" s="10"/>
      <c r="R52" s="10"/>
      <c r="S52" s="10"/>
      <c r="T52" s="10"/>
      <c r="U52" s="10"/>
      <c r="V52" s="25"/>
    </row>
    <row r="53" spans="1:22" ht="15.75" customHeight="1">
      <c r="A53" s="25"/>
      <c r="B53" s="10" t="s">
        <v>26</v>
      </c>
      <c r="C53" s="10"/>
      <c r="D53" s="115"/>
      <c r="E53" s="116"/>
      <c r="F53" s="116"/>
      <c r="G53" s="116"/>
      <c r="H53" s="116"/>
      <c r="I53" s="35"/>
      <c r="J53" s="35"/>
      <c r="K53" s="35"/>
      <c r="L53" s="35"/>
      <c r="M53" s="35"/>
      <c r="N53" s="117"/>
      <c r="O53" s="117"/>
      <c r="P53" s="10"/>
      <c r="Q53" s="10"/>
      <c r="R53" s="10"/>
      <c r="S53" s="10"/>
      <c r="T53" s="10"/>
      <c r="U53" s="10"/>
      <c r="V53" s="25"/>
    </row>
    <row r="54" spans="1:22" ht="12.75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0.75" customHeight="1">
      <c r="A55" s="25"/>
      <c r="B55" s="10"/>
      <c r="C55" s="10"/>
      <c r="D55" s="39"/>
      <c r="E55" s="10"/>
      <c r="F55" s="10"/>
      <c r="G55" s="10"/>
      <c r="H55" s="10"/>
      <c r="I55" s="118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4.25" customHeight="1" hidden="1">
      <c r="A56" s="25"/>
      <c r="B56" s="10"/>
      <c r="C56" s="10"/>
      <c r="D56" s="39"/>
      <c r="E56" s="10"/>
      <c r="F56" s="10"/>
      <c r="G56" s="10"/>
      <c r="H56" s="10"/>
      <c r="I56" s="36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3.5" customHeight="1" hidden="1">
      <c r="A57" s="25"/>
      <c r="B57" s="10"/>
      <c r="C57" s="10"/>
      <c r="D57" s="10"/>
      <c r="E57" s="1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  <c r="V57" s="25"/>
    </row>
    <row r="58" spans="2:21" s="25" customFormat="1" ht="12.75" customHeight="1">
      <c r="B58" s="10" t="s">
        <v>14</v>
      </c>
      <c r="C58" s="39"/>
      <c r="D58" s="119"/>
      <c r="E58" s="12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</row>
    <row r="59" spans="1:21" s="25" customFormat="1" ht="9.75" customHeight="1">
      <c r="A59" s="121"/>
      <c r="B59" s="122" t="s">
        <v>20</v>
      </c>
      <c r="C59" s="10"/>
      <c r="D59" s="10"/>
      <c r="E59" s="123"/>
      <c r="F59" s="123"/>
      <c r="G59" s="123"/>
      <c r="H59" s="124"/>
      <c r="I59" s="38"/>
      <c r="J59" s="38"/>
      <c r="K59" s="38"/>
      <c r="L59" s="38"/>
      <c r="M59" s="38"/>
      <c r="N59" s="38"/>
      <c r="O59" s="38"/>
      <c r="P59" s="10"/>
      <c r="Q59" s="10"/>
      <c r="R59" s="10"/>
      <c r="S59" s="10"/>
      <c r="T59" s="10"/>
      <c r="U59" s="10"/>
    </row>
    <row r="60" spans="2:21" s="25" customFormat="1" ht="12.75">
      <c r="B60" s="39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125"/>
      <c r="G64" s="125"/>
      <c r="H64" s="125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1:21" s="25" customFormat="1" ht="18.75">
      <c r="A65" s="121"/>
      <c r="B65" s="121"/>
      <c r="C65" s="126"/>
      <c r="D65" s="126"/>
      <c r="E65" s="126"/>
      <c r="F65" s="126"/>
      <c r="G65" s="126"/>
      <c r="H65" s="126"/>
      <c r="I65" s="39"/>
      <c r="J65" s="39"/>
      <c r="K65" s="39"/>
      <c r="L65" s="39"/>
      <c r="M65" s="39"/>
      <c r="N65" s="39"/>
      <c r="O65" s="39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1:21" s="25" customFormat="1" ht="18.75">
      <c r="A69" s="127"/>
      <c r="B69" s="10"/>
      <c r="C69" s="10"/>
      <c r="D69" s="10"/>
      <c r="E69" s="124"/>
      <c r="F69" s="124"/>
      <c r="G69" s="124"/>
      <c r="H69" s="124"/>
      <c r="I69" s="38"/>
      <c r="J69" s="38"/>
      <c r="K69" s="38"/>
      <c r="L69" s="38"/>
      <c r="M69" s="38"/>
      <c r="N69" s="38"/>
      <c r="O69" s="38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1:21" s="25" customFormat="1" ht="18.75">
      <c r="A73" s="121"/>
      <c r="B73" s="121"/>
      <c r="C73" s="121"/>
      <c r="D73" s="121"/>
      <c r="E73" s="121"/>
      <c r="F73" s="121"/>
      <c r="G73" s="121"/>
      <c r="H73" s="129"/>
      <c r="I73" s="13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15"/>
      <c r="E75" s="116"/>
      <c r="F75" s="116"/>
      <c r="G75" s="116"/>
      <c r="H75" s="116"/>
      <c r="I75" s="35"/>
      <c r="J75" s="35"/>
      <c r="K75" s="35"/>
      <c r="L75" s="35"/>
      <c r="M75" s="35"/>
      <c r="N75" s="117"/>
      <c r="O75" s="117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39"/>
      <c r="E76" s="10"/>
      <c r="F76" s="10"/>
      <c r="G76" s="10"/>
      <c r="H76" s="10"/>
      <c r="I76" s="36"/>
      <c r="J76" s="36"/>
      <c r="K76" s="36"/>
      <c r="L76" s="36"/>
      <c r="M76" s="36"/>
      <c r="N76" s="36"/>
      <c r="O76" s="36"/>
      <c r="P76" s="10"/>
      <c r="Q76" s="10"/>
      <c r="R76" s="10"/>
      <c r="T76" s="10"/>
      <c r="U76" s="10"/>
    </row>
    <row r="77" s="25" customFormat="1" ht="12.75">
      <c r="S77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7"/>
  <sheetViews>
    <sheetView tabSelected="1" zoomScalePageLayoutView="0" workbookViewId="0" topLeftCell="H6">
      <pane ySplit="3645" topLeftCell="A42" activePane="bottomLeft" state="split"/>
      <selection pane="topLeft" activeCell="A6" sqref="A6"/>
      <selection pane="bottomLeft" activeCell="O43" sqref="O43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60" t="s">
        <v>26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92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48</v>
      </c>
      <c r="H8" s="11" t="s">
        <v>4</v>
      </c>
      <c r="I8" s="11" t="s">
        <v>87</v>
      </c>
      <c r="J8" s="11" t="s">
        <v>93</v>
      </c>
      <c r="K8" s="11" t="s">
        <v>55</v>
      </c>
      <c r="L8" s="11" t="s">
        <v>56</v>
      </c>
      <c r="M8" s="11" t="s">
        <v>94</v>
      </c>
      <c r="N8" s="11" t="s">
        <v>95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2" t="s">
        <v>25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4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36</v>
      </c>
      <c r="D23" s="51" t="s">
        <v>34</v>
      </c>
      <c r="E23" s="44">
        <v>11000000</v>
      </c>
      <c r="F23" s="45" t="s">
        <v>46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6">N23</f>
        <v>0</v>
      </c>
      <c r="P23" s="7"/>
      <c r="Q23" s="7"/>
      <c r="R23" s="5"/>
      <c r="S23" s="7"/>
      <c r="T23" s="6">
        <f aca="true" t="shared" si="1" ref="T23:T36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41">
        <v>3</v>
      </c>
      <c r="B30" s="42" t="s">
        <v>15</v>
      </c>
      <c r="C30" s="51" t="s">
        <v>43</v>
      </c>
      <c r="D30" s="51" t="s">
        <v>34</v>
      </c>
      <c r="E30" s="44">
        <v>36756000</v>
      </c>
      <c r="F30" s="45" t="s">
        <v>44</v>
      </c>
      <c r="G30" s="45"/>
      <c r="H30" s="46" t="s">
        <v>28</v>
      </c>
      <c r="I30" s="135">
        <v>19664000</v>
      </c>
      <c r="J30" s="134"/>
      <c r="K30" s="134"/>
      <c r="L30" s="134"/>
      <c r="M30" s="135">
        <f>818000+818000</f>
        <v>1636000</v>
      </c>
      <c r="N30" s="52">
        <f aca="true" t="shared" si="2" ref="N30:N36">I30+J30-M30</f>
        <v>18028000</v>
      </c>
      <c r="O30" s="149">
        <f t="shared" si="0"/>
        <v>18028000</v>
      </c>
      <c r="P30" s="136"/>
      <c r="Q30" s="136"/>
      <c r="R30" s="150"/>
      <c r="S30" s="137"/>
      <c r="T30" s="32">
        <f t="shared" si="1"/>
        <v>0</v>
      </c>
      <c r="U30" s="48">
        <f aca="true" t="shared" si="3" ref="U30:U36">O30+T30</f>
        <v>18028000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41">
        <v>4</v>
      </c>
      <c r="B31" s="42" t="s">
        <v>15</v>
      </c>
      <c r="C31" s="51" t="s">
        <v>76</v>
      </c>
      <c r="D31" s="51" t="s">
        <v>34</v>
      </c>
      <c r="E31" s="44">
        <v>20000000</v>
      </c>
      <c r="F31" s="45">
        <v>43982</v>
      </c>
      <c r="G31" s="45"/>
      <c r="H31" s="46" t="s">
        <v>28</v>
      </c>
      <c r="I31" s="135">
        <v>3578000</v>
      </c>
      <c r="J31" s="134"/>
      <c r="K31" s="134">
        <v>5497800</v>
      </c>
      <c r="L31" s="134">
        <v>2356200</v>
      </c>
      <c r="M31" s="135">
        <f>716000+716000+716000</f>
        <v>2148000</v>
      </c>
      <c r="N31" s="52">
        <f t="shared" si="2"/>
        <v>1430000</v>
      </c>
      <c r="O31" s="149">
        <f t="shared" si="0"/>
        <v>1430000</v>
      </c>
      <c r="P31" s="136"/>
      <c r="Q31" s="136"/>
      <c r="R31" s="150">
        <v>572.8</v>
      </c>
      <c r="S31" s="150">
        <v>572.8</v>
      </c>
      <c r="T31" s="32">
        <f t="shared" si="1"/>
        <v>0</v>
      </c>
      <c r="U31" s="48">
        <f t="shared" si="3"/>
        <v>1430000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5</v>
      </c>
      <c r="B32" s="42" t="s">
        <v>15</v>
      </c>
      <c r="C32" s="51" t="s">
        <v>77</v>
      </c>
      <c r="D32" s="51" t="s">
        <v>34</v>
      </c>
      <c r="E32" s="44">
        <v>1400000</v>
      </c>
      <c r="F32" s="45">
        <v>44032</v>
      </c>
      <c r="G32" s="45"/>
      <c r="H32" s="46" t="s">
        <v>28</v>
      </c>
      <c r="I32" s="135">
        <v>342000</v>
      </c>
      <c r="J32" s="134"/>
      <c r="K32" s="134">
        <v>354200</v>
      </c>
      <c r="L32" s="134">
        <v>151800</v>
      </c>
      <c r="M32" s="135">
        <f>46000+46000+46000</f>
        <v>138000</v>
      </c>
      <c r="N32" s="52">
        <f t="shared" si="2"/>
        <v>204000</v>
      </c>
      <c r="O32" s="149">
        <f t="shared" si="0"/>
        <v>204000</v>
      </c>
      <c r="P32" s="136"/>
      <c r="Q32" s="136"/>
      <c r="R32" s="150">
        <v>36.8</v>
      </c>
      <c r="S32" s="150">
        <v>36.8</v>
      </c>
      <c r="T32" s="32">
        <f t="shared" si="1"/>
        <v>0</v>
      </c>
      <c r="U32" s="48">
        <f>O32+T32</f>
        <v>204000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50">
        <v>6</v>
      </c>
      <c r="B33" s="42" t="s">
        <v>15</v>
      </c>
      <c r="C33" s="51" t="s">
        <v>49</v>
      </c>
      <c r="D33" s="51" t="s">
        <v>34</v>
      </c>
      <c r="E33" s="44">
        <v>10000000</v>
      </c>
      <c r="F33" s="45">
        <v>44190</v>
      </c>
      <c r="G33" s="45"/>
      <c r="H33" s="46" t="s">
        <v>28</v>
      </c>
      <c r="I33" s="135">
        <v>3560000</v>
      </c>
      <c r="J33" s="134"/>
      <c r="K33" s="134">
        <v>2156000</v>
      </c>
      <c r="L33" s="134">
        <v>924000</v>
      </c>
      <c r="M33" s="135">
        <f>296000+296000+296000</f>
        <v>888000</v>
      </c>
      <c r="N33" s="52">
        <f t="shared" si="2"/>
        <v>2672000</v>
      </c>
      <c r="O33" s="149">
        <f t="shared" si="0"/>
        <v>2672000</v>
      </c>
      <c r="P33" s="155" t="s">
        <v>50</v>
      </c>
      <c r="Q33" s="136"/>
      <c r="R33" s="150">
        <v>236.8</v>
      </c>
      <c r="S33" s="150">
        <v>236.8</v>
      </c>
      <c r="T33" s="32">
        <f t="shared" si="1"/>
        <v>0</v>
      </c>
      <c r="U33" s="48">
        <f t="shared" si="3"/>
        <v>2672000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 hidden="1">
      <c r="A34" s="50"/>
      <c r="B34" s="42"/>
      <c r="C34" s="51"/>
      <c r="D34" s="51"/>
      <c r="E34" s="44"/>
      <c r="F34" s="45"/>
      <c r="G34" s="45"/>
      <c r="H34" s="46"/>
      <c r="I34" s="135"/>
      <c r="J34" s="134"/>
      <c r="K34" s="134"/>
      <c r="L34" s="134"/>
      <c r="M34" s="135"/>
      <c r="N34" s="52"/>
      <c r="O34" s="149"/>
      <c r="P34" s="155"/>
      <c r="Q34" s="136"/>
      <c r="R34" s="150"/>
      <c r="S34" s="137"/>
      <c r="T34" s="32"/>
      <c r="U34" s="48"/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7</v>
      </c>
      <c r="B35" s="42" t="s">
        <v>15</v>
      </c>
      <c r="C35" s="51" t="s">
        <v>61</v>
      </c>
      <c r="D35" s="51" t="s">
        <v>34</v>
      </c>
      <c r="E35" s="44">
        <v>0</v>
      </c>
      <c r="F35" s="45" t="s">
        <v>60</v>
      </c>
      <c r="G35" s="45"/>
      <c r="H35" s="46" t="s">
        <v>28</v>
      </c>
      <c r="I35" s="135">
        <v>2500000</v>
      </c>
      <c r="J35" s="134"/>
      <c r="K35" s="134"/>
      <c r="L35" s="134"/>
      <c r="M35" s="135"/>
      <c r="N35" s="52">
        <f t="shared" si="2"/>
        <v>2500000</v>
      </c>
      <c r="O35" s="149">
        <f t="shared" si="0"/>
        <v>2500000</v>
      </c>
      <c r="P35" s="155"/>
      <c r="Q35" s="136"/>
      <c r="R35" s="150"/>
      <c r="S35" s="137"/>
      <c r="T35" s="32">
        <f t="shared" si="1"/>
        <v>0</v>
      </c>
      <c r="U35" s="48">
        <f t="shared" si="3"/>
        <v>2500000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>
      <c r="A36" s="50">
        <v>8</v>
      </c>
      <c r="B36" s="42" t="s">
        <v>15</v>
      </c>
      <c r="C36" s="51" t="s">
        <v>63</v>
      </c>
      <c r="D36" s="51" t="s">
        <v>34</v>
      </c>
      <c r="E36" s="44">
        <v>0</v>
      </c>
      <c r="F36" s="45" t="s">
        <v>64</v>
      </c>
      <c r="G36" s="45"/>
      <c r="H36" s="46" t="s">
        <v>28</v>
      </c>
      <c r="I36" s="135">
        <v>12340000</v>
      </c>
      <c r="J36" s="134"/>
      <c r="K36" s="134"/>
      <c r="L36" s="134"/>
      <c r="M36" s="135">
        <f>196000+196000</f>
        <v>392000</v>
      </c>
      <c r="N36" s="149">
        <f t="shared" si="2"/>
        <v>11948000</v>
      </c>
      <c r="O36" s="149">
        <f t="shared" si="0"/>
        <v>11948000</v>
      </c>
      <c r="P36" s="155"/>
      <c r="Q36" s="136"/>
      <c r="R36" s="150"/>
      <c r="S36" s="137"/>
      <c r="T36" s="32">
        <f t="shared" si="1"/>
        <v>0</v>
      </c>
      <c r="U36" s="48">
        <f t="shared" si="3"/>
        <v>11948000</v>
      </c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51" ht="15.75" customHeight="1" thickBot="1">
      <c r="A37" s="94" t="s">
        <v>21</v>
      </c>
      <c r="B37" s="18"/>
      <c r="C37" s="18"/>
      <c r="D37" s="95"/>
      <c r="E37" s="96"/>
      <c r="F37" s="97"/>
      <c r="G37" s="97"/>
      <c r="H37" s="97"/>
      <c r="I37" s="133">
        <f>SUM(I23:I36)</f>
        <v>41984000</v>
      </c>
      <c r="J37" s="133">
        <f>SUM(J23:J36)</f>
        <v>0</v>
      </c>
      <c r="K37" s="133">
        <f>SUM(K23:K35)</f>
        <v>8008000</v>
      </c>
      <c r="L37" s="133">
        <f>SUM(L23:L35)</f>
        <v>3432000</v>
      </c>
      <c r="M37" s="133">
        <f aca="true" t="shared" si="4" ref="M37:U37">SUM(M23:M36)</f>
        <v>5202000</v>
      </c>
      <c r="N37" s="133">
        <f t="shared" si="4"/>
        <v>36782000</v>
      </c>
      <c r="O37" s="133">
        <f t="shared" si="4"/>
        <v>36782000</v>
      </c>
      <c r="P37" s="133">
        <f t="shared" si="4"/>
        <v>0</v>
      </c>
      <c r="Q37" s="133">
        <f t="shared" si="4"/>
        <v>0</v>
      </c>
      <c r="R37" s="133">
        <f t="shared" si="4"/>
        <v>846.3999999999999</v>
      </c>
      <c r="S37" s="133">
        <f t="shared" si="4"/>
        <v>846.3999999999999</v>
      </c>
      <c r="T37" s="133">
        <f t="shared" si="4"/>
        <v>0</v>
      </c>
      <c r="U37" s="133">
        <f t="shared" si="4"/>
        <v>36782000</v>
      </c>
      <c r="V37" s="133" t="e">
        <f>#REF!+#REF!+#REF!+#REF!+V23+V24+#REF!+#REF!+#REF!+#REF!+V27+#REF!+V28+V29+#REF!+#REF!+V25+V26+V30+V31+V32+V33</f>
        <v>#REF!</v>
      </c>
      <c r="W37" s="133" t="e">
        <f>#REF!+#REF!+#REF!+#REF!+W23+W24+#REF!+#REF!+#REF!+#REF!+W27+#REF!+W28+W29+#REF!+#REF!+W25+W26+W30+W31+W32+W33</f>
        <v>#REF!</v>
      </c>
      <c r="X37" s="133" t="e">
        <f>#REF!+#REF!+#REF!+#REF!+X23+X24+#REF!+#REF!+#REF!+#REF!+X27+#REF!+X28+X29+#REF!+#REF!+X25+X26+X30+X31+X32+X33</f>
        <v>#REF!</v>
      </c>
      <c r="Y37" s="133" t="e">
        <f>#REF!+#REF!+#REF!+#REF!+Y23+Y24+#REF!+#REF!+#REF!+#REF!+Y27+#REF!+Y28+Y29+#REF!+#REF!+Y25+Y26+Y30+Y31+Y32+Y33</f>
        <v>#REF!</v>
      </c>
      <c r="Z37" s="133" t="e">
        <f>#REF!+#REF!+#REF!+#REF!+Z23+Z24+#REF!+#REF!+#REF!+#REF!+Z27+#REF!+Z28+Z29+#REF!+#REF!+Z25+Z26+Z30+Z31+Z32+Z33</f>
        <v>#REF!</v>
      </c>
      <c r="AA37" s="133" t="e">
        <f>#REF!+#REF!+#REF!+#REF!+AA23+AA24+#REF!+#REF!+#REF!+#REF!+AA27+#REF!+AA28+AA29+#REF!+#REF!+AA25+AA26+AA30+AA31+AA32+AA33</f>
        <v>#REF!</v>
      </c>
      <c r="AB37" s="133" t="e">
        <f>#REF!+#REF!+#REF!+#REF!+AB23+AB24+#REF!+#REF!+#REF!+#REF!+AB27+#REF!+AB28+AB29+#REF!+#REF!+AB25+AB26+AB30+AB31+AB32+AB33</f>
        <v>#REF!</v>
      </c>
      <c r="AC37" s="133" t="e">
        <f>#REF!+#REF!+#REF!+#REF!+AC23+AC24+#REF!+#REF!+#REF!+#REF!+AC27+#REF!+AC28+AC29+#REF!+#REF!+AC25+AC26+AC30+AC31+AC32+AC33</f>
        <v>#REF!</v>
      </c>
      <c r="AD37" s="133" t="e">
        <f>#REF!+#REF!+#REF!+#REF!+AD23+AD24+#REF!+#REF!+#REF!+#REF!+AD27+#REF!+AD28+AD29+#REF!+#REF!+AD25+AD26+AD30+AD31+AD32+AD33</f>
        <v>#REF!</v>
      </c>
      <c r="AE37" s="133" t="e">
        <f>#REF!+#REF!+#REF!+#REF!+AE23+AE24+#REF!+#REF!+#REF!+#REF!+AE27+#REF!+AE28+AE29+#REF!+#REF!+AE25+AE26+AE30+AE31+AE32+AE33</f>
        <v>#REF!</v>
      </c>
      <c r="AF37" s="133" t="e">
        <f>#REF!+#REF!+#REF!+#REF!+AF23+AF24+#REF!+#REF!+#REF!+#REF!+AF27+#REF!+AF28+AF29+#REF!+#REF!+AF25+AF26+AF30+AF31+AF32+AF33</f>
        <v>#REF!</v>
      </c>
      <c r="AG37" s="133" t="e">
        <f>#REF!+#REF!+#REF!+#REF!+AG23+AG24+#REF!+#REF!+#REF!+#REF!+AG27+#REF!+AG28+AG29+#REF!+#REF!+AG25+AG26+AG30+AG31+AG32+AG33</f>
        <v>#REF!</v>
      </c>
      <c r="AH37" s="133" t="e">
        <f>#REF!+#REF!+#REF!+#REF!+AH23+AH24+#REF!+#REF!+#REF!+#REF!+AH27+#REF!+AH28+AH29+#REF!+#REF!+AH25+AH26+AH30+AH31+AH32+AH33</f>
        <v>#REF!</v>
      </c>
      <c r="AI37" s="133" t="e">
        <f>#REF!+#REF!+#REF!+#REF!+AI23+AI24+#REF!+#REF!+#REF!+#REF!+AI27+#REF!+AI28+AI29+#REF!+#REF!+AI25+AI26+AI30+AI31+AI32+AI33</f>
        <v>#REF!</v>
      </c>
      <c r="AJ37" s="133" t="e">
        <f>#REF!+#REF!+#REF!+#REF!+AJ23+AJ24+#REF!+#REF!+#REF!+#REF!+AJ27+#REF!+AJ28+AJ29+#REF!+#REF!+AJ25+AJ26+AJ30+AJ31+AJ32+AJ33</f>
        <v>#REF!</v>
      </c>
      <c r="AK37" s="133" t="e">
        <f>#REF!+#REF!+#REF!+#REF!+AK23+AK24+#REF!+#REF!+#REF!+#REF!+AK27+#REF!+AK28+AK29+#REF!+#REF!+AK25+AK26+AK30+AK31+AK32+AK33</f>
        <v>#REF!</v>
      </c>
      <c r="AL37" s="133" t="e">
        <f>#REF!+#REF!+#REF!+#REF!+AL23+AL24+#REF!+#REF!+#REF!+#REF!+AL27+#REF!+AL28+AL29+#REF!+#REF!+AL25+AL26+AL30+AL31+AL32+AL33</f>
        <v>#REF!</v>
      </c>
      <c r="AM37" s="133" t="e">
        <f>#REF!+#REF!+#REF!+#REF!+AM23+AM24+#REF!+#REF!+#REF!+#REF!+AM27+#REF!+AM28+AM29+#REF!+#REF!+AM25+AM26+AM30+AM31+AM32+AM33</f>
        <v>#REF!</v>
      </c>
      <c r="AN37" s="133" t="e">
        <f>#REF!+#REF!+#REF!+#REF!+AN23+AN24+#REF!+#REF!+#REF!+#REF!+AN27+#REF!+AN28+AN29+#REF!+#REF!+AN25+AN26+AN30+AN31+AN32+AN33</f>
        <v>#REF!</v>
      </c>
      <c r="AO37" s="133" t="e">
        <f>#REF!+#REF!+#REF!+#REF!+AO23+AO24+#REF!+#REF!+#REF!+#REF!+AO27+#REF!+AO28+AO29+#REF!+#REF!+AO25+AO26+AO30+AO31+AO32+AO33</f>
        <v>#REF!</v>
      </c>
      <c r="AP37" s="133" t="e">
        <f>#REF!+#REF!+#REF!+#REF!+AP23+AP24+#REF!+#REF!+#REF!+#REF!+AP27+#REF!+AP28+AP29+#REF!+#REF!+AP25+AP26+AP30+AP31+AP32+AP33</f>
        <v>#REF!</v>
      </c>
      <c r="AQ37" s="133" t="e">
        <f>#REF!+#REF!+#REF!+#REF!+AQ23+AQ24+#REF!+#REF!+#REF!+#REF!+AQ27+#REF!+AQ28+AQ29+#REF!+#REF!+AQ25+AQ26+AQ30+AQ31+AQ32+AQ33</f>
        <v>#REF!</v>
      </c>
      <c r="AR37" s="133" t="e">
        <f>#REF!+#REF!+#REF!+#REF!+AR23+AR24+#REF!+#REF!+#REF!+#REF!+AR27+#REF!+AR28+AR29+#REF!+#REF!+AR25+AR26+AR30+AR31+AR32+AR33</f>
        <v>#REF!</v>
      </c>
      <c r="AS37" s="133" t="e">
        <f>#REF!+#REF!+#REF!+#REF!+AS23+AS24+#REF!+#REF!+#REF!+#REF!+AS27+#REF!+AS28+AS29+#REF!+#REF!+AS25+AS26+AS30+AS31+AS32+AS33</f>
        <v>#REF!</v>
      </c>
      <c r="AT37" s="133" t="e">
        <f>#REF!+#REF!+#REF!+#REF!+AT23+AT24+#REF!+#REF!+#REF!+#REF!+AT27+#REF!+AT28+AT29+#REF!+#REF!+AT25+AT26+AT30+AT31+AT32+AT33</f>
        <v>#REF!</v>
      </c>
      <c r="AU37" s="133" t="e">
        <f>#REF!+#REF!+#REF!+#REF!+AU23+AU24+#REF!+#REF!+#REF!+#REF!+AU27+#REF!+AU28+AU29+#REF!+#REF!+AU25+AU26+AU30+AU31+AU32+AU33</f>
        <v>#REF!</v>
      </c>
      <c r="AV37" s="133" t="e">
        <f>#REF!+#REF!+#REF!+#REF!+AV23+AV24+#REF!+#REF!+#REF!+#REF!+AV27+#REF!+AV28+AV29+#REF!+#REF!+AV25+AV26+AV30+AV31+AV32+AV33</f>
        <v>#REF!</v>
      </c>
      <c r="AW37" s="133" t="e">
        <f>#REF!+#REF!+#REF!+#REF!+AW23+AW24+#REF!+#REF!+#REF!+#REF!+AW27+#REF!+AW28+AW29+#REF!+#REF!+AW25+AW26+AW30+AW31+AW32+AW33</f>
        <v>#REF!</v>
      </c>
      <c r="AX37" s="133" t="e">
        <f>#REF!+#REF!+#REF!+#REF!+AX23+AX24+#REF!+#REF!+#REF!+#REF!+AX27+#REF!+AX28+AX29+#REF!+#REF!+AX25+AX26+AX30+AX31+AX32+AX33</f>
        <v>#REF!</v>
      </c>
      <c r="AY37" s="133" t="e">
        <f>#REF!+#REF!+#REF!+#REF!+AY23+AY24+#REF!+#REF!+#REF!+#REF!+AY27+#REF!+AY28+AY29+#REF!+#REF!+AY25+AY26+AY30+AY31+AY32+AY33</f>
        <v>#REF!</v>
      </c>
    </row>
    <row r="38" spans="1:22" ht="16.5" customHeight="1" thickBot="1">
      <c r="A38" s="138" t="s">
        <v>19</v>
      </c>
      <c r="B38" s="139" t="s">
        <v>23</v>
      </c>
      <c r="C38" s="139"/>
      <c r="D38" s="139"/>
      <c r="E38" s="139"/>
      <c r="F38" s="139"/>
      <c r="G38" s="139"/>
      <c r="H38" s="20"/>
      <c r="I38" s="10"/>
      <c r="J38" s="10"/>
      <c r="K38" s="10"/>
      <c r="L38" s="10"/>
      <c r="M38" s="10"/>
      <c r="N38" s="10"/>
      <c r="O38" s="98"/>
      <c r="P38" s="10"/>
      <c r="Q38" s="10"/>
      <c r="R38" s="10"/>
      <c r="S38" s="142"/>
      <c r="T38" s="10"/>
      <c r="U38" s="143"/>
      <c r="V38" s="25"/>
    </row>
    <row r="39" spans="1:22" ht="69" customHeight="1">
      <c r="A39" s="148">
        <v>1</v>
      </c>
      <c r="B39" s="42" t="s">
        <v>23</v>
      </c>
      <c r="C39" s="141" t="s">
        <v>52</v>
      </c>
      <c r="D39" s="131" t="s">
        <v>53</v>
      </c>
      <c r="E39" s="17">
        <v>100000000</v>
      </c>
      <c r="F39" s="151" t="s">
        <v>54</v>
      </c>
      <c r="G39" s="154" t="s">
        <v>51</v>
      </c>
      <c r="H39" s="132" t="s">
        <v>28</v>
      </c>
      <c r="I39" s="152">
        <v>8700000</v>
      </c>
      <c r="J39" s="152"/>
      <c r="K39" s="152"/>
      <c r="L39" s="152"/>
      <c r="M39" s="152">
        <f>5000000+3700000</f>
        <v>8700000</v>
      </c>
      <c r="N39" s="6">
        <f>I39+J39-M39</f>
        <v>0</v>
      </c>
      <c r="O39" s="6">
        <f>N39</f>
        <v>0</v>
      </c>
      <c r="P39" s="3"/>
      <c r="Q39" s="3"/>
      <c r="R39" s="3">
        <f>6669.83+67159.03</f>
        <v>73828.86</v>
      </c>
      <c r="S39" s="3">
        <f>6669.83+67159.03</f>
        <v>73828.86</v>
      </c>
      <c r="T39" s="6">
        <f>Q39+R39-S39</f>
        <v>0</v>
      </c>
      <c r="U39" s="6">
        <f>N39+Q39+R39-S39</f>
        <v>0</v>
      </c>
      <c r="V39" s="25"/>
    </row>
    <row r="40" spans="1:22" ht="69" customHeight="1">
      <c r="A40" s="148">
        <v>1</v>
      </c>
      <c r="B40" s="42" t="s">
        <v>23</v>
      </c>
      <c r="C40" s="141" t="s">
        <v>88</v>
      </c>
      <c r="D40" s="131" t="s">
        <v>53</v>
      </c>
      <c r="E40" s="17">
        <v>56000000</v>
      </c>
      <c r="F40" s="151" t="s">
        <v>69</v>
      </c>
      <c r="G40" s="154" t="s">
        <v>74</v>
      </c>
      <c r="H40" s="132" t="s">
        <v>28</v>
      </c>
      <c r="I40" s="152">
        <v>5600000</v>
      </c>
      <c r="J40" s="152"/>
      <c r="K40" s="152"/>
      <c r="L40" s="152"/>
      <c r="M40" s="152"/>
      <c r="N40" s="6">
        <f>I40+J40-M40</f>
        <v>5600000</v>
      </c>
      <c r="O40" s="6">
        <f>N40</f>
        <v>5600000</v>
      </c>
      <c r="P40" s="3"/>
      <c r="Q40" s="3"/>
      <c r="R40" s="3">
        <f>44585.79+41709.29</f>
        <v>86295.08</v>
      </c>
      <c r="S40" s="3">
        <f>44585.79+41709.29</f>
        <v>86295.08</v>
      </c>
      <c r="T40" s="6">
        <f>Q40+R40-S40</f>
        <v>0</v>
      </c>
      <c r="U40" s="6">
        <f>N40+Q40+R40-S40</f>
        <v>5600000</v>
      </c>
      <c r="V40" s="25"/>
    </row>
    <row r="41" spans="1:22" ht="69" customHeight="1">
      <c r="A41" s="148">
        <v>2</v>
      </c>
      <c r="B41" s="131" t="s">
        <v>23</v>
      </c>
      <c r="C41" s="157" t="s">
        <v>57</v>
      </c>
      <c r="D41" s="131" t="s">
        <v>38</v>
      </c>
      <c r="E41" s="17">
        <v>160000000</v>
      </c>
      <c r="F41" s="151" t="s">
        <v>59</v>
      </c>
      <c r="G41" s="154" t="s">
        <v>58</v>
      </c>
      <c r="H41" s="132" t="s">
        <v>28</v>
      </c>
      <c r="I41" s="152">
        <v>16000000</v>
      </c>
      <c r="J41" s="152"/>
      <c r="K41" s="152"/>
      <c r="L41" s="152"/>
      <c r="M41" s="152"/>
      <c r="N41" s="6">
        <f>I41+J41-M41</f>
        <v>16000000</v>
      </c>
      <c r="O41" s="6">
        <f>N41</f>
        <v>16000000</v>
      </c>
      <c r="P41" s="3"/>
      <c r="Q41" s="3"/>
      <c r="R41" s="3">
        <f>131921.09+111127.05+131921.09</f>
        <v>374969.23</v>
      </c>
      <c r="S41" s="3">
        <f>131921.09+111127.05+131921.09</f>
        <v>374969.23</v>
      </c>
      <c r="T41" s="6">
        <f>Q41+R41-S41</f>
        <v>0</v>
      </c>
      <c r="U41" s="6">
        <f>N41+Q41+R41-S41</f>
        <v>16000000</v>
      </c>
      <c r="V41" s="25"/>
    </row>
    <row r="42" spans="1:22" ht="69" customHeight="1">
      <c r="A42" s="158">
        <v>3</v>
      </c>
      <c r="B42" s="42" t="s">
        <v>23</v>
      </c>
      <c r="C42" s="141" t="s">
        <v>65</v>
      </c>
      <c r="D42" s="131" t="s">
        <v>66</v>
      </c>
      <c r="E42" s="17">
        <v>15000000</v>
      </c>
      <c r="F42" s="151" t="s">
        <v>67</v>
      </c>
      <c r="G42" s="154" t="s">
        <v>68</v>
      </c>
      <c r="H42" s="132" t="s">
        <v>28</v>
      </c>
      <c r="I42" s="152">
        <v>15000000</v>
      </c>
      <c r="J42" s="152"/>
      <c r="K42" s="152"/>
      <c r="L42" s="152"/>
      <c r="M42" s="152"/>
      <c r="N42" s="6">
        <f>I42+J42-M42</f>
        <v>15000000</v>
      </c>
      <c r="O42" s="6">
        <f>N42</f>
        <v>15000000</v>
      </c>
      <c r="P42" s="3"/>
      <c r="Q42" s="3"/>
      <c r="R42" s="3">
        <f>118790.98+123410.05+118790.98</f>
        <v>360992.01</v>
      </c>
      <c r="S42" s="3">
        <f>118790.98+123410.05+118790.98</f>
        <v>360992.01</v>
      </c>
      <c r="T42" s="6">
        <f>Q42+R42-S42</f>
        <v>0</v>
      </c>
      <c r="U42" s="6">
        <f>N42+Q42+R42-S42</f>
        <v>15000000</v>
      </c>
      <c r="V42" s="25"/>
    </row>
    <row r="43" spans="1:22" ht="69" customHeight="1">
      <c r="A43" s="158">
        <v>4</v>
      </c>
      <c r="B43" s="42" t="s">
        <v>23</v>
      </c>
      <c r="C43" s="141" t="s">
        <v>89</v>
      </c>
      <c r="D43" s="131" t="s">
        <v>66</v>
      </c>
      <c r="E43" s="17">
        <v>10000000</v>
      </c>
      <c r="F43" s="151" t="s">
        <v>91</v>
      </c>
      <c r="G43" s="154" t="s">
        <v>90</v>
      </c>
      <c r="H43" s="132" t="s">
        <v>28</v>
      </c>
      <c r="I43" s="152"/>
      <c r="J43" s="152">
        <v>10000000</v>
      </c>
      <c r="K43" s="152"/>
      <c r="L43" s="152"/>
      <c r="M43" s="152"/>
      <c r="N43" s="6">
        <f>I43+J43-M43</f>
        <v>10000000</v>
      </c>
      <c r="O43" s="6">
        <f>N43</f>
        <v>10000000</v>
      </c>
      <c r="P43" s="3"/>
      <c r="Q43" s="3"/>
      <c r="R43" s="3">
        <v>55194.01</v>
      </c>
      <c r="S43" s="3">
        <v>55194.01</v>
      </c>
      <c r="T43" s="6">
        <f>Q43+R43-S43</f>
        <v>0</v>
      </c>
      <c r="U43" s="6">
        <f>N43+Q43+R43-S43</f>
        <v>10000000</v>
      </c>
      <c r="V43" s="25"/>
    </row>
    <row r="44" spans="1:51" ht="16.5" customHeight="1" thickBot="1">
      <c r="A44" s="94" t="s">
        <v>21</v>
      </c>
      <c r="B44" s="140"/>
      <c r="C44" s="140"/>
      <c r="D44" s="14"/>
      <c r="E44" s="14"/>
      <c r="F44" s="14"/>
      <c r="G44" s="14"/>
      <c r="H44" s="14"/>
      <c r="I44" s="5">
        <f>I39+I41+I42+I40+I43</f>
        <v>45300000</v>
      </c>
      <c r="J44" s="5">
        <f aca="true" t="shared" si="5" ref="J44:O44">J39+J41+J42+J40+J43</f>
        <v>10000000</v>
      </c>
      <c r="K44" s="5">
        <f t="shared" si="5"/>
        <v>0</v>
      </c>
      <c r="L44" s="5">
        <f t="shared" si="5"/>
        <v>0</v>
      </c>
      <c r="M44" s="5">
        <f t="shared" si="5"/>
        <v>8700000</v>
      </c>
      <c r="N44" s="5">
        <f t="shared" si="5"/>
        <v>46600000</v>
      </c>
      <c r="O44" s="5">
        <f t="shared" si="5"/>
        <v>46600000</v>
      </c>
      <c r="P44" s="5">
        <f>P39+P41+P42+P40</f>
        <v>0</v>
      </c>
      <c r="Q44" s="5">
        <f>Q39+Q41+Q42+Q40</f>
        <v>0</v>
      </c>
      <c r="R44" s="5">
        <f>R39+R41+R42+R40+R43</f>
        <v>951279.19</v>
      </c>
      <c r="S44" s="5">
        <f>S39+S41+S42+S40+S43</f>
        <v>951279.19</v>
      </c>
      <c r="T44" s="5">
        <f>T39+T41+T42+T40+T43</f>
        <v>0</v>
      </c>
      <c r="U44" s="5">
        <f>U39+U41+U42+U40+U43</f>
        <v>46600000</v>
      </c>
      <c r="V44" s="5">
        <f aca="true" t="shared" si="6" ref="V44:AY44">V39+V41</f>
        <v>0</v>
      </c>
      <c r="W44" s="5">
        <f t="shared" si="6"/>
        <v>0</v>
      </c>
      <c r="X44" s="5">
        <f t="shared" si="6"/>
        <v>0</v>
      </c>
      <c r="Y44" s="5">
        <f t="shared" si="6"/>
        <v>0</v>
      </c>
      <c r="Z44" s="5">
        <f t="shared" si="6"/>
        <v>0</v>
      </c>
      <c r="AA44" s="5">
        <f t="shared" si="6"/>
        <v>0</v>
      </c>
      <c r="AB44" s="5">
        <f t="shared" si="6"/>
        <v>0</v>
      </c>
      <c r="AC44" s="5">
        <f t="shared" si="6"/>
        <v>0</v>
      </c>
      <c r="AD44" s="5">
        <f t="shared" si="6"/>
        <v>0</v>
      </c>
      <c r="AE44" s="5">
        <f t="shared" si="6"/>
        <v>0</v>
      </c>
      <c r="AF44" s="5">
        <f t="shared" si="6"/>
        <v>0</v>
      </c>
      <c r="AG44" s="5">
        <f t="shared" si="6"/>
        <v>0</v>
      </c>
      <c r="AH44" s="5">
        <f t="shared" si="6"/>
        <v>0</v>
      </c>
      <c r="AI44" s="5">
        <f t="shared" si="6"/>
        <v>0</v>
      </c>
      <c r="AJ44" s="5">
        <f t="shared" si="6"/>
        <v>0</v>
      </c>
      <c r="AK44" s="5">
        <f t="shared" si="6"/>
        <v>0</v>
      </c>
      <c r="AL44" s="5">
        <f t="shared" si="6"/>
        <v>0</v>
      </c>
      <c r="AM44" s="5">
        <f t="shared" si="6"/>
        <v>0</v>
      </c>
      <c r="AN44" s="5">
        <f t="shared" si="6"/>
        <v>0</v>
      </c>
      <c r="AO44" s="5">
        <f t="shared" si="6"/>
        <v>0</v>
      </c>
      <c r="AP44" s="5">
        <f t="shared" si="6"/>
        <v>0</v>
      </c>
      <c r="AQ44" s="5">
        <f t="shared" si="6"/>
        <v>0</v>
      </c>
      <c r="AR44" s="5">
        <f t="shared" si="6"/>
        <v>0</v>
      </c>
      <c r="AS44" s="5">
        <f t="shared" si="6"/>
        <v>0</v>
      </c>
      <c r="AT44" s="5">
        <f t="shared" si="6"/>
        <v>0</v>
      </c>
      <c r="AU44" s="5">
        <f t="shared" si="6"/>
        <v>0</v>
      </c>
      <c r="AV44" s="5">
        <f t="shared" si="6"/>
        <v>0</v>
      </c>
      <c r="AW44" s="5">
        <f t="shared" si="6"/>
        <v>0</v>
      </c>
      <c r="AX44" s="5">
        <f t="shared" si="6"/>
        <v>0</v>
      </c>
      <c r="AY44" s="5">
        <f t="shared" si="6"/>
        <v>0</v>
      </c>
    </row>
    <row r="45" spans="1:38" s="82" customFormat="1" ht="18" customHeight="1" thickBot="1">
      <c r="A45" s="100" t="s">
        <v>5</v>
      </c>
      <c r="B45" s="101" t="s">
        <v>22</v>
      </c>
      <c r="C45" s="101"/>
      <c r="D45" s="144"/>
      <c r="E45" s="144"/>
      <c r="F45" s="144"/>
      <c r="G45" s="144"/>
      <c r="H45" s="144"/>
      <c r="I45" s="144"/>
      <c r="J45" s="140"/>
      <c r="K45" s="140"/>
      <c r="L45" s="140"/>
      <c r="M45" s="140"/>
      <c r="N45" s="140"/>
      <c r="O45" s="140"/>
      <c r="P45" s="140"/>
      <c r="Q45" s="140"/>
      <c r="R45" s="140"/>
      <c r="S45" s="147"/>
      <c r="T45" s="140"/>
      <c r="U45" s="145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69.75" customHeight="1" hidden="1">
      <c r="A46" s="100"/>
      <c r="B46" s="102"/>
      <c r="C46" s="103"/>
      <c r="D46" s="103"/>
      <c r="E46" s="104"/>
      <c r="F46" s="103"/>
      <c r="G46" s="153"/>
      <c r="H46" s="46"/>
      <c r="I46" s="61"/>
      <c r="J46" s="61"/>
      <c r="K46" s="156"/>
      <c r="L46" s="156"/>
      <c r="M46" s="33"/>
      <c r="N46" s="61"/>
      <c r="O46" s="32"/>
      <c r="P46" s="21"/>
      <c r="Q46" s="21"/>
      <c r="R46" s="21"/>
      <c r="S46" s="146"/>
      <c r="T46" s="61"/>
      <c r="U46" s="61"/>
      <c r="V46" s="81"/>
      <c r="W46" s="105"/>
      <c r="X46" s="105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18" customHeight="1" thickBot="1">
      <c r="A47" s="106" t="s">
        <v>21</v>
      </c>
      <c r="B47" s="107"/>
      <c r="C47" s="108"/>
      <c r="D47" s="108"/>
      <c r="E47" s="109"/>
      <c r="F47" s="110"/>
      <c r="G47" s="110"/>
      <c r="H47" s="103"/>
      <c r="I47" s="34">
        <f>I46</f>
        <v>0</v>
      </c>
      <c r="J47" s="34">
        <f>J46</f>
        <v>0</v>
      </c>
      <c r="K47" s="34"/>
      <c r="L47" s="34"/>
      <c r="M47" s="34">
        <f>M46</f>
        <v>0</v>
      </c>
      <c r="N47" s="34">
        <f>N46</f>
        <v>0</v>
      </c>
      <c r="O47" s="34">
        <f>O46</f>
        <v>0</v>
      </c>
      <c r="P47" s="22">
        <v>3</v>
      </c>
      <c r="Q47" s="22">
        <v>0</v>
      </c>
      <c r="R47" s="22">
        <v>0</v>
      </c>
      <c r="S47" s="22">
        <v>0</v>
      </c>
      <c r="T47" s="34">
        <f>N47</f>
        <v>0</v>
      </c>
      <c r="U47" s="34">
        <f>T47</f>
        <v>0</v>
      </c>
      <c r="V47" s="81"/>
      <c r="W47" s="11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23" ht="16.5" customHeight="1" thickBot="1">
      <c r="A48" s="112"/>
      <c r="B48" s="20" t="s">
        <v>16</v>
      </c>
      <c r="C48" s="19"/>
      <c r="D48" s="19"/>
      <c r="E48" s="19"/>
      <c r="F48" s="99"/>
      <c r="G48" s="99"/>
      <c r="H48" s="113"/>
      <c r="I48" s="23">
        <f aca="true" t="shared" si="7" ref="I48:U48">I37+I44</f>
        <v>87284000</v>
      </c>
      <c r="J48" s="23">
        <f t="shared" si="7"/>
        <v>10000000</v>
      </c>
      <c r="K48" s="23">
        <f t="shared" si="7"/>
        <v>8008000</v>
      </c>
      <c r="L48" s="23">
        <f t="shared" si="7"/>
        <v>3432000</v>
      </c>
      <c r="M48" s="23">
        <f t="shared" si="7"/>
        <v>13902000</v>
      </c>
      <c r="N48" s="23">
        <f t="shared" si="7"/>
        <v>83382000</v>
      </c>
      <c r="O48" s="23">
        <f t="shared" si="7"/>
        <v>83382000</v>
      </c>
      <c r="P48" s="23">
        <f t="shared" si="7"/>
        <v>0</v>
      </c>
      <c r="Q48" s="23">
        <f t="shared" si="7"/>
        <v>0</v>
      </c>
      <c r="R48" s="23">
        <f t="shared" si="7"/>
        <v>952125.59</v>
      </c>
      <c r="S48" s="23">
        <f t="shared" si="7"/>
        <v>952125.59</v>
      </c>
      <c r="T48" s="23">
        <f t="shared" si="7"/>
        <v>0</v>
      </c>
      <c r="U48" s="23">
        <f t="shared" si="7"/>
        <v>83382000</v>
      </c>
      <c r="V48" s="25"/>
      <c r="W48" s="114"/>
    </row>
    <row r="49" spans="1:22" ht="16.5" customHeight="1">
      <c r="A49" s="25"/>
      <c r="B49" s="81"/>
      <c r="C49" s="10"/>
      <c r="D49" s="10"/>
      <c r="E49" s="10"/>
      <c r="F49" s="10"/>
      <c r="G49" s="10"/>
      <c r="H49" s="10"/>
      <c r="I49" s="24"/>
      <c r="J49" s="24"/>
      <c r="K49" s="24"/>
      <c r="L49" s="24"/>
      <c r="M49" s="24"/>
      <c r="N49" s="24"/>
      <c r="O49" s="24"/>
      <c r="P49" s="40"/>
      <c r="Q49" s="24"/>
      <c r="R49" s="24"/>
      <c r="S49" s="24"/>
      <c r="T49" s="24"/>
      <c r="U49" s="24"/>
      <c r="V49" s="25"/>
    </row>
    <row r="50" spans="1:22" ht="16.5" customHeight="1">
      <c r="A50" s="25"/>
      <c r="B50" s="10" t="s">
        <v>78</v>
      </c>
      <c r="C50" s="10"/>
      <c r="D50" s="10"/>
      <c r="E50" s="10"/>
      <c r="F50" s="10"/>
      <c r="G50" s="10"/>
      <c r="H50" s="10"/>
      <c r="I50" s="159" t="s">
        <v>79</v>
      </c>
      <c r="J50" s="24"/>
      <c r="K50" s="24"/>
      <c r="L50" s="24"/>
      <c r="M50" s="24"/>
      <c r="N50" s="24"/>
      <c r="O50" s="24"/>
      <c r="P50" s="40"/>
      <c r="Q50" s="24"/>
      <c r="R50" s="24"/>
      <c r="S50" s="40"/>
      <c r="T50" s="24"/>
      <c r="U50" s="24"/>
      <c r="V50" s="25"/>
    </row>
    <row r="51" spans="1:22" ht="16.5" customHeight="1">
      <c r="A51" s="2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24"/>
      <c r="T51" s="10"/>
      <c r="U51" s="10"/>
      <c r="V51" s="25"/>
    </row>
    <row r="52" spans="1:22" ht="15.75" customHeight="1">
      <c r="A52" s="25"/>
      <c r="B52" s="10" t="s">
        <v>27</v>
      </c>
      <c r="C52" s="10"/>
      <c r="D52" s="115"/>
      <c r="E52" s="116"/>
      <c r="F52" s="116"/>
      <c r="G52" s="116"/>
      <c r="H52" s="116"/>
      <c r="I52" s="35" t="s">
        <v>39</v>
      </c>
      <c r="J52" s="35"/>
      <c r="K52" s="35"/>
      <c r="L52" s="35"/>
      <c r="M52" s="35"/>
      <c r="N52" s="35"/>
      <c r="O52" s="35"/>
      <c r="P52" s="10"/>
      <c r="Q52" s="10"/>
      <c r="R52" s="10"/>
      <c r="S52" s="10"/>
      <c r="T52" s="10"/>
      <c r="U52" s="10"/>
      <c r="V52" s="25"/>
    </row>
    <row r="53" spans="1:22" ht="15.75" customHeight="1">
      <c r="A53" s="25"/>
      <c r="B53" s="10" t="s">
        <v>26</v>
      </c>
      <c r="C53" s="10"/>
      <c r="D53" s="115"/>
      <c r="E53" s="116"/>
      <c r="F53" s="116"/>
      <c r="G53" s="116"/>
      <c r="H53" s="116"/>
      <c r="I53" s="35"/>
      <c r="J53" s="35"/>
      <c r="K53" s="35"/>
      <c r="L53" s="35"/>
      <c r="M53" s="35"/>
      <c r="N53" s="117"/>
      <c r="O53" s="117"/>
      <c r="P53" s="10"/>
      <c r="Q53" s="10"/>
      <c r="R53" s="10"/>
      <c r="S53" s="10"/>
      <c r="T53" s="10"/>
      <c r="U53" s="10"/>
      <c r="V53" s="25"/>
    </row>
    <row r="54" spans="1:22" ht="12.75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0.75" customHeight="1">
      <c r="A55" s="25"/>
      <c r="B55" s="10"/>
      <c r="C55" s="10"/>
      <c r="D55" s="39"/>
      <c r="E55" s="10"/>
      <c r="F55" s="10"/>
      <c r="G55" s="10"/>
      <c r="H55" s="10"/>
      <c r="I55" s="118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4.25" customHeight="1" hidden="1">
      <c r="A56" s="25"/>
      <c r="B56" s="10"/>
      <c r="C56" s="10"/>
      <c r="D56" s="39"/>
      <c r="E56" s="10"/>
      <c r="F56" s="10"/>
      <c r="G56" s="10"/>
      <c r="H56" s="10"/>
      <c r="I56" s="36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3.5" customHeight="1" hidden="1">
      <c r="A57" s="25"/>
      <c r="B57" s="10"/>
      <c r="C57" s="10"/>
      <c r="D57" s="10"/>
      <c r="E57" s="1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  <c r="V57" s="25"/>
    </row>
    <row r="58" spans="2:21" s="25" customFormat="1" ht="12.75" customHeight="1">
      <c r="B58" s="10" t="s">
        <v>14</v>
      </c>
      <c r="C58" s="39"/>
      <c r="D58" s="119"/>
      <c r="E58" s="12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</row>
    <row r="59" spans="1:21" s="25" customFormat="1" ht="9.75" customHeight="1">
      <c r="A59" s="121"/>
      <c r="B59" s="122" t="s">
        <v>20</v>
      </c>
      <c r="C59" s="10"/>
      <c r="D59" s="10"/>
      <c r="E59" s="123"/>
      <c r="F59" s="123"/>
      <c r="G59" s="123"/>
      <c r="H59" s="124"/>
      <c r="I59" s="38"/>
      <c r="J59" s="38"/>
      <c r="K59" s="38"/>
      <c r="L59" s="38"/>
      <c r="M59" s="38"/>
      <c r="N59" s="38"/>
      <c r="O59" s="38"/>
      <c r="P59" s="10"/>
      <c r="Q59" s="10"/>
      <c r="R59" s="10"/>
      <c r="S59" s="10"/>
      <c r="T59" s="10"/>
      <c r="U59" s="10"/>
    </row>
    <row r="60" spans="2:21" s="25" customFormat="1" ht="12.75">
      <c r="B60" s="39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125"/>
      <c r="G64" s="125"/>
      <c r="H64" s="125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1:21" s="25" customFormat="1" ht="18.75">
      <c r="A65" s="121"/>
      <c r="B65" s="121"/>
      <c r="C65" s="126"/>
      <c r="D65" s="126"/>
      <c r="E65" s="126"/>
      <c r="F65" s="126"/>
      <c r="G65" s="126"/>
      <c r="H65" s="126"/>
      <c r="I65" s="39"/>
      <c r="J65" s="39"/>
      <c r="K65" s="39"/>
      <c r="L65" s="39"/>
      <c r="M65" s="39"/>
      <c r="N65" s="39"/>
      <c r="O65" s="39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1:21" s="25" customFormat="1" ht="18.75">
      <c r="A69" s="127"/>
      <c r="B69" s="10"/>
      <c r="C69" s="10"/>
      <c r="D69" s="10"/>
      <c r="E69" s="124"/>
      <c r="F69" s="124"/>
      <c r="G69" s="124"/>
      <c r="H69" s="124"/>
      <c r="I69" s="38"/>
      <c r="J69" s="38"/>
      <c r="K69" s="38"/>
      <c r="L69" s="38"/>
      <c r="M69" s="38"/>
      <c r="N69" s="38"/>
      <c r="O69" s="38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1:21" s="25" customFormat="1" ht="18.75">
      <c r="A73" s="121"/>
      <c r="B73" s="121"/>
      <c r="C73" s="121"/>
      <c r="D73" s="121"/>
      <c r="E73" s="121"/>
      <c r="F73" s="121"/>
      <c r="G73" s="121"/>
      <c r="H73" s="129"/>
      <c r="I73" s="13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15"/>
      <c r="E75" s="116"/>
      <c r="F75" s="116"/>
      <c r="G75" s="116"/>
      <c r="H75" s="116"/>
      <c r="I75" s="35"/>
      <c r="J75" s="35"/>
      <c r="K75" s="35"/>
      <c r="L75" s="35"/>
      <c r="M75" s="35"/>
      <c r="N75" s="117"/>
      <c r="O75" s="117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39"/>
      <c r="E76" s="10"/>
      <c r="F76" s="10"/>
      <c r="G76" s="10"/>
      <c r="H76" s="10"/>
      <c r="I76" s="36"/>
      <c r="J76" s="36"/>
      <c r="K76" s="36"/>
      <c r="L76" s="36"/>
      <c r="M76" s="36"/>
      <c r="N76" s="36"/>
      <c r="O76" s="36"/>
      <c r="P76" s="10"/>
      <c r="Q76" s="10"/>
      <c r="R76" s="10"/>
      <c r="T76" s="10"/>
      <c r="U76" s="10"/>
    </row>
    <row r="77" s="25" customFormat="1" ht="12.75">
      <c r="S77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rfu9</cp:lastModifiedBy>
  <cp:lastPrinted>2020-03-02T09:31:22Z</cp:lastPrinted>
  <dcterms:created xsi:type="dcterms:W3CDTF">2000-01-05T08:20:30Z</dcterms:created>
  <dcterms:modified xsi:type="dcterms:W3CDTF">2020-04-06T13:20:58Z</dcterms:modified>
  <cp:category/>
  <cp:version/>
  <cp:contentType/>
  <cp:contentStatus/>
</cp:coreProperties>
</file>