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activeTab="4"/>
  </bookViews>
  <sheets>
    <sheet name="01,01.20    " sheetId="1" r:id="rId1"/>
    <sheet name="01,02.20    " sheetId="2" r:id="rId2"/>
    <sheet name="01,03.20    " sheetId="3" r:id="rId3"/>
    <sheet name="01,04.20    " sheetId="4" r:id="rId4"/>
    <sheet name="01,05.20     " sheetId="5" r:id="rId5"/>
    <sheet name="Лист1" sheetId="6" r:id="rId6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<sst xmlns="http://schemas.openxmlformats.org/spreadsheetml/2006/main" count="558" uniqueCount="103">
  <si>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</si>
  <si>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</si>
  <si>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</si>
  <si>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</si>
  <si>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</si>
  <si>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</si>
  <si>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</si>
  <si>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</si>
  <si>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</si>
  <si>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</si>
  <si>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</si>
  <si>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</si>
  <si>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</si>
  <si>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</si>
  <si>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</si>
  <si>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</si>
  <si>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</si>
  <si>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</si>
  <si>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</si>
  <si>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</si>
  <si>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</si>
  <si>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</si>
  <si>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</si>
  <si>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</si>
  <si>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</si>
  <si>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</si>
  <si>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</si>
  <si>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</si>
  <si>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</si>
  <si>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</si>
  <si>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</si>
  <si>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</si>
  <si>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</si>
  <si>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</si>
  <si>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</si>
  <si>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</si>
  <si>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№9-1/13 от 09.08.2013г</t>
  </si>
  <si>
    <t>С.К. Прокопьев</t>
  </si>
  <si>
    <t>ПАО "Совкомбанк"</t>
  </si>
  <si>
    <t xml:space="preserve">Т.Н.Столярова </t>
  </si>
  <si>
    <t>№9-1/16 от03.08.2016 год</t>
  </si>
  <si>
    <t>22.07.2019г.</t>
  </si>
  <si>
    <t>№9-2/16 от23.12.2016 год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</si>
  <si>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</si>
  <si>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</si>
  <si>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</si>
  <si>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</si>
  <si>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 xml:space="preserve"> №9-2\17р от 11.08.2017г.</t>
  </si>
  <si>
    <t>ставка по кредиту (%)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</si>
  <si>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</si>
  <si>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</si>
  <si>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</si>
  <si>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</si>
  <si>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</si>
  <si>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</si>
  <si>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Списаны долговые обязательства</t>
  </si>
  <si>
    <t>реструктуризированны долговые обязательства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</si>
  <si>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</si>
  <si>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</si>
  <si>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</si>
  <si>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</si>
  <si>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</si>
  <si>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Остаток долгового обязательства на начало отчетного периода (1.01.2019)</t>
  </si>
  <si>
    <t xml:space="preserve">№9-1/19р от 11.06.19г. </t>
  </si>
  <si>
    <t>25.12.2021г.</t>
  </si>
  <si>
    <t>№0106300009119000047 от 16.07.2019г.</t>
  </si>
  <si>
    <t>ПАО "Сбербанк России"</t>
  </si>
  <si>
    <t>17.07.2021г.</t>
  </si>
  <si>
    <t>9,35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</si>
  <si>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</si>
  <si>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</si>
  <si>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</si>
  <si>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</si>
  <si>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</si>
  <si>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</si>
  <si>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по состоянию на  1.02.2020года</t>
  </si>
  <si>
    <t xml:space="preserve"> №9-1\17 от 19.06.2017г.</t>
  </si>
  <si>
    <t xml:space="preserve"> №9-2\17 от 11.08.2017г.</t>
  </si>
  <si>
    <t>и.о. главы Олонецкого национального муниципального района</t>
  </si>
  <si>
    <t>В.Н.Мурый</t>
  </si>
  <si>
    <t>по состоянию на  1.03.2020года</t>
  </si>
  <si>
    <t>Образование долгового обязательства  за отчетный период (январь-февраль)</t>
  </si>
  <si>
    <t>Погашение долгового  обязательства за отчетный период (январь-февраль)</t>
  </si>
  <si>
    <t>Остаток долгового обязательства на конец отчетного периода (1.03.2020)</t>
  </si>
  <si>
    <t>Остаток долгового обязательства на конец отчетного периода (1.02.2020)</t>
  </si>
  <si>
    <t>Образование долгового обязательства  за отчетный период (январь)</t>
  </si>
  <si>
    <t>Погашение долгового  обязательства за отчетный период (январь)</t>
  </si>
  <si>
    <t>Остаток долгового обязательства на начало отчетного периода (1.01.2020)</t>
  </si>
  <si>
    <t>№0106300009119000057 от 19.11.2019г.</t>
  </si>
  <si>
    <t xml:space="preserve"> №0106300009120000002 от 25.02.2020г.</t>
  </si>
  <si>
    <t>6,97</t>
  </si>
  <si>
    <t>25.02.2022г.</t>
  </si>
  <si>
    <t>по состоянию на  1.04.2020года</t>
  </si>
  <si>
    <t>Образование долгового обязательства  за отчетный период (январь-март)</t>
  </si>
  <si>
    <t>Погашение долгового  обязательства за отчетный период (январь-март)</t>
  </si>
  <si>
    <t>Остаток долгового обязательства на конец отчетного периода (1.04.2020)</t>
  </si>
  <si>
    <t>по состоянию на  1.05.2020года</t>
  </si>
  <si>
    <t>Образование долгового обязательства  за отчетный период (январь-апрель)</t>
  </si>
  <si>
    <t>Погашение долгового  обязательства за отчетный период (январь-апрель)</t>
  </si>
  <si>
    <t>Остаток долгового обязательства на конец отчетного периода (1.05.2020)</t>
  </si>
  <si>
    <t xml:space="preserve"> №0106300009120000016 от 09.04.2020г.</t>
  </si>
  <si>
    <t>7,2</t>
  </si>
  <si>
    <t>09.04.2022г.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</si>
</sst>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5">
      <pane ySplit="3120" topLeftCell="A42" activePane="bottomLeft" state="split"/>
      <selection pane="topLeft" activeCell="R44" sqref="R44"/>
      <selection pane="bottomLeft" activeCell="F42" sqref="F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62</v>
      </c>
      <c r="J8" s="11" t="s">
        <v>71</v>
      </c>
      <c r="K8" s="11" t="s">
        <v>55</v>
      </c>
      <c r="L8" s="11" t="s">
        <v>56</v>
      </c>
      <c r="M8" s="11" t="s">
        <v>72</v>
      </c>
      <c r="N8" s="11" t="s">
        <v>73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40</v>
      </c>
      <c r="D30" s="51" t="s">
        <v>34</v>
      </c>
      <c r="E30" s="44">
        <v>24800000</v>
      </c>
      <c r="F30" s="45" t="s">
        <v>41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42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43</v>
      </c>
      <c r="D32" s="51" t="s">
        <v>34</v>
      </c>
      <c r="E32" s="44">
        <v>36756000</v>
      </c>
      <c r="F32" s="45" t="s">
        <v>44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45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47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49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50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61</v>
      </c>
      <c r="D37" s="51" t="s">
        <v>34</v>
      </c>
      <c r="E37" s="44">
        <v>0</v>
      </c>
      <c r="F37" s="45" t="s">
        <v>60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63</v>
      </c>
      <c r="D38" s="51" t="s">
        <v>34</v>
      </c>
      <c r="E38" s="44">
        <v>0</v>
      </c>
      <c r="F38" s="45" t="s">
        <v>64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52</v>
      </c>
      <c r="D41" s="131" t="s">
        <v>53</v>
      </c>
      <c r="E41" s="17">
        <v>100000000</v>
      </c>
      <c r="F41" s="151" t="s">
        <v>54</v>
      </c>
      <c r="G41" s="154" t="s">
        <v>51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88</v>
      </c>
      <c r="D42" s="131" t="s">
        <v>53</v>
      </c>
      <c r="E42" s="17">
        <v>56000000</v>
      </c>
      <c r="F42" s="151" t="s">
        <v>69</v>
      </c>
      <c r="G42" s="154" t="s">
        <v>74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57</v>
      </c>
      <c r="D43" s="131" t="s">
        <v>38</v>
      </c>
      <c r="E43" s="17">
        <v>160000000</v>
      </c>
      <c r="F43" s="151" t="s">
        <v>59</v>
      </c>
      <c r="G43" s="154" t="s">
        <v>58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65</v>
      </c>
      <c r="D44" s="131" t="s">
        <v>66</v>
      </c>
      <c r="E44" s="17">
        <v>15000000</v>
      </c>
      <c r="F44" s="151" t="s">
        <v>67</v>
      </c>
      <c r="G44" s="154" t="s">
        <v>68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37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39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A8">
      <pane ySplit="3120" topLeftCell="A39" activePane="bottomLeft" state="split"/>
      <selection pane="topLeft" activeCell="I8" sqref="I8"/>
      <selection pane="bottomLeft" activeCell="H41" sqref="H4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85</v>
      </c>
      <c r="K8" s="11" t="s">
        <v>55</v>
      </c>
      <c r="L8" s="11" t="s">
        <v>56</v>
      </c>
      <c r="M8" s="11" t="s">
        <v>86</v>
      </c>
      <c r="N8" s="11" t="s">
        <v>84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/>
      <c r="N30" s="52">
        <f aca="true" t="shared" si="2" ref="N30:N36">I30+J30-M30</f>
        <v>19664000</v>
      </c>
      <c r="O30" s="149">
        <f t="shared" si="0"/>
        <v>19664000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19664000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v>716000</v>
      </c>
      <c r="N31" s="52">
        <f t="shared" si="2"/>
        <v>2862000</v>
      </c>
      <c r="O31" s="149">
        <f t="shared" si="0"/>
        <v>2862000</v>
      </c>
      <c r="P31" s="136"/>
      <c r="Q31" s="136"/>
      <c r="R31" s="150"/>
      <c r="S31" s="137"/>
      <c r="T31" s="32">
        <f t="shared" si="1"/>
        <v>0</v>
      </c>
      <c r="U31" s="48">
        <f t="shared" si="3"/>
        <v>2862000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v>46000</v>
      </c>
      <c r="N32" s="52">
        <f t="shared" si="2"/>
        <v>296000</v>
      </c>
      <c r="O32" s="149">
        <f t="shared" si="0"/>
        <v>296000</v>
      </c>
      <c r="P32" s="136"/>
      <c r="Q32" s="136"/>
      <c r="R32" s="150"/>
      <c r="S32" s="137"/>
      <c r="T32" s="32">
        <f t="shared" si="1"/>
        <v>0</v>
      </c>
      <c r="U32" s="48">
        <f>O32+T32</f>
        <v>296000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v>296000</v>
      </c>
      <c r="N33" s="52">
        <f t="shared" si="2"/>
        <v>3264000</v>
      </c>
      <c r="O33" s="149">
        <f t="shared" si="0"/>
        <v>3264000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3264000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/>
      <c r="N36" s="149">
        <f t="shared" si="2"/>
        <v>12340000</v>
      </c>
      <c r="O36" s="149">
        <f t="shared" si="0"/>
        <v>12340000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12340000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1058000</v>
      </c>
      <c r="N37" s="133">
        <f t="shared" si="4"/>
        <v>40926000</v>
      </c>
      <c r="O37" s="133">
        <f t="shared" si="4"/>
        <v>40926000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40926000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v>5000000</v>
      </c>
      <c r="N39" s="6">
        <f>I39+J39-M39</f>
        <v>3700000</v>
      </c>
      <c r="O39" s="6">
        <f>N39</f>
        <v>3700000</v>
      </c>
      <c r="P39" s="3"/>
      <c r="Q39" s="3"/>
      <c r="R39" s="3">
        <v>0</v>
      </c>
      <c r="S39" s="3"/>
      <c r="T39" s="6">
        <f>Q39+R39-S39</f>
        <v>0</v>
      </c>
      <c r="U39" s="6">
        <f>N39+Q39+R39-S39</f>
        <v>3700000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v>0</v>
      </c>
      <c r="S40" s="3"/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v>131921.09</v>
      </c>
      <c r="S41" s="3">
        <v>131921.09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v>118790.98</v>
      </c>
      <c r="S42" s="3">
        <v>118790.98</v>
      </c>
      <c r="T42" s="6">
        <f>Q42+R42-S42</f>
        <v>0</v>
      </c>
      <c r="U42" s="6">
        <f>N42+Q42+R42-S42</f>
        <v>15000000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 aca="true" t="shared" si="5" ref="I43:Q43">I39+I41+I42+I40</f>
        <v>45300000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5000000</v>
      </c>
      <c r="N43" s="5">
        <f t="shared" si="5"/>
        <v>40300000</v>
      </c>
      <c r="O43" s="5">
        <f t="shared" si="5"/>
        <v>40300000</v>
      </c>
      <c r="P43" s="5">
        <f t="shared" si="5"/>
        <v>0</v>
      </c>
      <c r="Q43" s="5">
        <f t="shared" si="5"/>
        <v>0</v>
      </c>
      <c r="R43" s="5">
        <f>R39+R41+R42+R40</f>
        <v>250712.07</v>
      </c>
      <c r="S43" s="5">
        <f>S39+S41+S42+S40</f>
        <v>250712.07</v>
      </c>
      <c r="T43" s="5">
        <f>T39+T41+T42+T40</f>
        <v>0</v>
      </c>
      <c r="U43" s="5">
        <f>U39+U41+U42+U40</f>
        <v>40300000</v>
      </c>
      <c r="V43" s="5">
        <f aca="true" t="shared" si="6" ref="V43:AY43">V39+V41</f>
        <v>0</v>
      </c>
      <c r="W43" s="5">
        <f t="shared" si="6"/>
        <v>0</v>
      </c>
      <c r="X43" s="5">
        <f t="shared" si="6"/>
        <v>0</v>
      </c>
      <c r="Y43" s="5">
        <f t="shared" si="6"/>
        <v>0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5">
        <f t="shared" si="6"/>
        <v>0</v>
      </c>
      <c r="AE43" s="5">
        <f t="shared" si="6"/>
        <v>0</v>
      </c>
      <c r="AF43" s="5">
        <f t="shared" si="6"/>
        <v>0</v>
      </c>
      <c r="AG43" s="5">
        <f t="shared" si="6"/>
        <v>0</v>
      </c>
      <c r="AH43" s="5">
        <f t="shared" si="6"/>
        <v>0</v>
      </c>
      <c r="AI43" s="5">
        <f t="shared" si="6"/>
        <v>0</v>
      </c>
      <c r="AJ43" s="5">
        <f t="shared" si="6"/>
        <v>0</v>
      </c>
      <c r="AK43" s="5">
        <f t="shared" si="6"/>
        <v>0</v>
      </c>
      <c r="AL43" s="5">
        <f t="shared" si="6"/>
        <v>0</v>
      </c>
      <c r="AM43" s="5">
        <f t="shared" si="6"/>
        <v>0</v>
      </c>
      <c r="AN43" s="5">
        <f t="shared" si="6"/>
        <v>0</v>
      </c>
      <c r="AO43" s="5">
        <f t="shared" si="6"/>
        <v>0</v>
      </c>
      <c r="AP43" s="5">
        <f t="shared" si="6"/>
        <v>0</v>
      </c>
      <c r="AQ43" s="5">
        <f t="shared" si="6"/>
        <v>0</v>
      </c>
      <c r="AR43" s="5">
        <f t="shared" si="6"/>
        <v>0</v>
      </c>
      <c r="AS43" s="5">
        <f t="shared" si="6"/>
        <v>0</v>
      </c>
      <c r="AT43" s="5">
        <f t="shared" si="6"/>
        <v>0</v>
      </c>
      <c r="AU43" s="5">
        <f t="shared" si="6"/>
        <v>0</v>
      </c>
      <c r="AV43" s="5">
        <f t="shared" si="6"/>
        <v>0</v>
      </c>
      <c r="AW43" s="5">
        <f t="shared" si="6"/>
        <v>0</v>
      </c>
      <c r="AX43" s="5">
        <f t="shared" si="6"/>
        <v>0</v>
      </c>
      <c r="AY43" s="5">
        <f t="shared" si="6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7" ref="I47:U47">I37+I43</f>
        <v>87284000</v>
      </c>
      <c r="J47" s="23">
        <f t="shared" si="7"/>
        <v>0</v>
      </c>
      <c r="K47" s="23">
        <f t="shared" si="7"/>
        <v>8008000</v>
      </c>
      <c r="L47" s="23">
        <f t="shared" si="7"/>
        <v>3432000</v>
      </c>
      <c r="M47" s="23">
        <f t="shared" si="7"/>
        <v>6058000</v>
      </c>
      <c r="N47" s="23">
        <f t="shared" si="7"/>
        <v>81226000</v>
      </c>
      <c r="O47" s="23">
        <f t="shared" si="7"/>
        <v>81226000</v>
      </c>
      <c r="P47" s="23">
        <f t="shared" si="7"/>
        <v>0</v>
      </c>
      <c r="Q47" s="23">
        <f t="shared" si="7"/>
        <v>0</v>
      </c>
      <c r="R47" s="23">
        <f t="shared" si="7"/>
        <v>250712.07</v>
      </c>
      <c r="S47" s="23">
        <f t="shared" si="7"/>
        <v>250712.07</v>
      </c>
      <c r="T47" s="23">
        <f t="shared" si="7"/>
        <v>0</v>
      </c>
      <c r="U47" s="23">
        <f t="shared" si="7"/>
        <v>81226000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78</v>
      </c>
      <c r="C49" s="10"/>
      <c r="D49" s="10"/>
      <c r="E49" s="10"/>
      <c r="F49" s="10"/>
      <c r="G49" s="10"/>
      <c r="H49" s="10"/>
      <c r="I49" s="159" t="s">
        <v>79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39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A6">
      <pane ySplit="3645" topLeftCell="A1" activePane="bottomLeft" state="split"/>
      <selection pane="topLeft" activeCell="I8" sqref="I8"/>
      <selection pane="bottomLeft" activeCell="M42" sqref="M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81</v>
      </c>
      <c r="K8" s="11" t="s">
        <v>55</v>
      </c>
      <c r="L8" s="11" t="s">
        <v>56</v>
      </c>
      <c r="M8" s="11" t="s">
        <v>82</v>
      </c>
      <c r="N8" s="11" t="s">
        <v>83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v>818000</v>
      </c>
      <c r="N30" s="52">
        <f aca="true" t="shared" si="2" ref="N30:N36">I30+J30-M30</f>
        <v>18846000</v>
      </c>
      <c r="O30" s="149">
        <f t="shared" si="0"/>
        <v>18846000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18846000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</f>
        <v>1432000</v>
      </c>
      <c r="N31" s="52">
        <f t="shared" si="2"/>
        <v>2146000</v>
      </c>
      <c r="O31" s="149">
        <f t="shared" si="0"/>
        <v>2146000</v>
      </c>
      <c r="P31" s="136"/>
      <c r="Q31" s="136"/>
      <c r="R31" s="150"/>
      <c r="S31" s="137"/>
      <c r="T31" s="32">
        <f t="shared" si="1"/>
        <v>0</v>
      </c>
      <c r="U31" s="48">
        <f t="shared" si="3"/>
        <v>2146000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</f>
        <v>92000</v>
      </c>
      <c r="N32" s="52">
        <f t="shared" si="2"/>
        <v>250000</v>
      </c>
      <c r="O32" s="149">
        <f t="shared" si="0"/>
        <v>250000</v>
      </c>
      <c r="P32" s="136"/>
      <c r="Q32" s="136"/>
      <c r="R32" s="150"/>
      <c r="S32" s="137"/>
      <c r="T32" s="32">
        <f t="shared" si="1"/>
        <v>0</v>
      </c>
      <c r="U32" s="48">
        <f>O32+T32</f>
        <v>250000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</f>
        <v>592000</v>
      </c>
      <c r="N33" s="52">
        <f t="shared" si="2"/>
        <v>2968000</v>
      </c>
      <c r="O33" s="149">
        <f t="shared" si="0"/>
        <v>2968000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2968000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v>196000</v>
      </c>
      <c r="N36" s="149">
        <f t="shared" si="2"/>
        <v>12144000</v>
      </c>
      <c r="O36" s="149">
        <f t="shared" si="0"/>
        <v>12144000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12144000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3130000</v>
      </c>
      <c r="N37" s="133">
        <f t="shared" si="4"/>
        <v>38854000</v>
      </c>
      <c r="O37" s="133">
        <f t="shared" si="4"/>
        <v>38854000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38854000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</f>
        <v>44585.79</v>
      </c>
      <c r="S40" s="3">
        <f>44585.79</f>
        <v>44585.79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</f>
        <v>243048.14</v>
      </c>
      <c r="S41" s="3">
        <f>131921.09+111127.05</f>
        <v>243048.14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</f>
        <v>242201.03</v>
      </c>
      <c r="S42" s="3">
        <f>118790.98+123410.05</f>
        <v>242201.03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/>
      <c r="K43" s="152"/>
      <c r="L43" s="152"/>
      <c r="M43" s="152"/>
      <c r="N43" s="6">
        <f>I43+J43-M43</f>
        <v>0</v>
      </c>
      <c r="O43" s="6">
        <f>N43</f>
        <v>0</v>
      </c>
      <c r="P43" s="3"/>
      <c r="Q43" s="3"/>
      <c r="R43" s="3"/>
      <c r="S43" s="3"/>
      <c r="T43" s="6">
        <f>Q43+R43-S43</f>
        <v>0</v>
      </c>
      <c r="U43" s="6">
        <f>N43+Q43+R43-S43</f>
        <v>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 aca="true" t="shared" si="5" ref="I44:Q44">I39+I41+I42+I40</f>
        <v>45300000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36600000</v>
      </c>
      <c r="O44" s="5">
        <f t="shared" si="5"/>
        <v>36600000</v>
      </c>
      <c r="P44" s="5">
        <f t="shared" si="5"/>
        <v>0</v>
      </c>
      <c r="Q44" s="5">
        <f t="shared" si="5"/>
        <v>0</v>
      </c>
      <c r="R44" s="5">
        <f>R39+R41+R42+R40</f>
        <v>603663.8200000001</v>
      </c>
      <c r="S44" s="5">
        <f>S39+S41+S42+S40</f>
        <v>603663.8200000001</v>
      </c>
      <c r="T44" s="5">
        <f>T39+T41+T42+T40</f>
        <v>0</v>
      </c>
      <c r="U44" s="5">
        <f>U39+U41+U42+U40</f>
        <v>36600000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0</v>
      </c>
      <c r="K48" s="23">
        <f t="shared" si="7"/>
        <v>8008000</v>
      </c>
      <c r="L48" s="23">
        <f t="shared" si="7"/>
        <v>3432000</v>
      </c>
      <c r="M48" s="23">
        <f t="shared" si="7"/>
        <v>11830000</v>
      </c>
      <c r="N48" s="23">
        <f t="shared" si="7"/>
        <v>75454000</v>
      </c>
      <c r="O48" s="23">
        <f t="shared" si="7"/>
        <v>75454000</v>
      </c>
      <c r="P48" s="23">
        <f t="shared" si="7"/>
        <v>0</v>
      </c>
      <c r="Q48" s="23">
        <f t="shared" si="7"/>
        <v>0</v>
      </c>
      <c r="R48" s="23">
        <f t="shared" si="7"/>
        <v>603663.8200000001</v>
      </c>
      <c r="S48" s="23">
        <f t="shared" si="7"/>
        <v>603663.8200000001</v>
      </c>
      <c r="T48" s="23">
        <f t="shared" si="7"/>
        <v>0</v>
      </c>
      <c r="U48" s="23">
        <f t="shared" si="7"/>
        <v>75454000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6">
      <pane ySplit="3645" topLeftCell="A42" activePane="bottomLeft" state="split"/>
      <selection pane="topLeft" activeCell="A6" sqref="A6"/>
      <selection pane="bottomLeft" activeCell="O43" sqref="O43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93</v>
      </c>
      <c r="K8" s="11" t="s">
        <v>55</v>
      </c>
      <c r="L8" s="11" t="s">
        <v>56</v>
      </c>
      <c r="M8" s="11" t="s">
        <v>94</v>
      </c>
      <c r="N8" s="11" t="s">
        <v>95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f>818000+818000</f>
        <v>1636000</v>
      </c>
      <c r="N30" s="52">
        <f aca="true" t="shared" si="2" ref="N30:N36">I30+J30-M30</f>
        <v>18028000</v>
      </c>
      <c r="O30" s="149">
        <f t="shared" si="0"/>
        <v>18028000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18028000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716000+716000+716000</f>
        <v>2148000</v>
      </c>
      <c r="N31" s="52">
        <f t="shared" si="2"/>
        <v>1430000</v>
      </c>
      <c r="O31" s="149">
        <f t="shared" si="0"/>
        <v>1430000</v>
      </c>
      <c r="P31" s="136"/>
      <c r="Q31" s="136"/>
      <c r="R31" s="150">
        <v>572.8</v>
      </c>
      <c r="S31" s="150">
        <v>572.8</v>
      </c>
      <c r="T31" s="32">
        <f t="shared" si="1"/>
        <v>0</v>
      </c>
      <c r="U31" s="48">
        <f t="shared" si="3"/>
        <v>1430000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46000+46000+46000</f>
        <v>138000</v>
      </c>
      <c r="N32" s="52">
        <f t="shared" si="2"/>
        <v>204000</v>
      </c>
      <c r="O32" s="149">
        <f t="shared" si="0"/>
        <v>204000</v>
      </c>
      <c r="P32" s="136"/>
      <c r="Q32" s="136"/>
      <c r="R32" s="150">
        <v>36.8</v>
      </c>
      <c r="S32" s="150">
        <v>36.8</v>
      </c>
      <c r="T32" s="32">
        <f t="shared" si="1"/>
        <v>0</v>
      </c>
      <c r="U32" s="48">
        <f>O32+T32</f>
        <v>204000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296000+296000+296000</f>
        <v>888000</v>
      </c>
      <c r="N33" s="52">
        <f t="shared" si="2"/>
        <v>2672000</v>
      </c>
      <c r="O33" s="149">
        <f t="shared" si="0"/>
        <v>2672000</v>
      </c>
      <c r="P33" s="155" t="s">
        <v>50</v>
      </c>
      <c r="Q33" s="136"/>
      <c r="R33" s="150">
        <v>236.8</v>
      </c>
      <c r="S33" s="150">
        <v>236.8</v>
      </c>
      <c r="T33" s="32">
        <f t="shared" si="1"/>
        <v>0</v>
      </c>
      <c r="U33" s="48">
        <f t="shared" si="3"/>
        <v>2672000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f>196000+196000</f>
        <v>392000</v>
      </c>
      <c r="N36" s="149">
        <f t="shared" si="2"/>
        <v>11948000</v>
      </c>
      <c r="O36" s="149">
        <f t="shared" si="0"/>
        <v>11948000</v>
      </c>
      <c r="P36" s="155"/>
      <c r="Q36" s="136"/>
      <c r="R36" s="150"/>
      <c r="S36" s="137"/>
      <c r="T36" s="32">
        <f t="shared" si="1"/>
        <v>0</v>
      </c>
      <c r="U36" s="48">
        <f t="shared" si="3"/>
        <v>11948000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5202000</v>
      </c>
      <c r="N37" s="133">
        <f t="shared" si="4"/>
        <v>36782000</v>
      </c>
      <c r="O37" s="133">
        <f t="shared" si="4"/>
        <v>36782000</v>
      </c>
      <c r="P37" s="133">
        <f t="shared" si="4"/>
        <v>0</v>
      </c>
      <c r="Q37" s="133">
        <f t="shared" si="4"/>
        <v>0</v>
      </c>
      <c r="R37" s="133">
        <f t="shared" si="4"/>
        <v>846.3999999999999</v>
      </c>
      <c r="S37" s="133">
        <f t="shared" si="4"/>
        <v>846.3999999999999</v>
      </c>
      <c r="T37" s="133">
        <f t="shared" si="4"/>
        <v>0</v>
      </c>
      <c r="U37" s="133">
        <f t="shared" si="4"/>
        <v>36782000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44585.79+41709.29</f>
        <v>86295.08</v>
      </c>
      <c r="S40" s="3">
        <f>44585.79+41709.29</f>
        <v>86295.08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131921.09+111127.05+131921.09</f>
        <v>374969.23</v>
      </c>
      <c r="S41" s="3">
        <f>131921.09+111127.05+131921.09</f>
        <v>374969.23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118790.98+123410.05+118790.98</f>
        <v>360992.01</v>
      </c>
      <c r="S42" s="3">
        <f>118790.98+123410.05+118790.98</f>
        <v>360992.01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>
        <v>10000000</v>
      </c>
      <c r="K43" s="152"/>
      <c r="L43" s="152"/>
      <c r="M43" s="152"/>
      <c r="N43" s="6">
        <f>I43+J43-M43</f>
        <v>10000000</v>
      </c>
      <c r="O43" s="6">
        <f>N43</f>
        <v>10000000</v>
      </c>
      <c r="P43" s="3"/>
      <c r="Q43" s="3"/>
      <c r="R43" s="3">
        <v>55194.01</v>
      </c>
      <c r="S43" s="3">
        <v>55194.01</v>
      </c>
      <c r="T43" s="6">
        <f>Q43+R43-S43</f>
        <v>0</v>
      </c>
      <c r="U43" s="6">
        <f>N43+Q43+R43-S43</f>
        <v>10000000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I39+I41+I42+I40+I43</f>
        <v>45300000</v>
      </c>
      <c r="J44" s="5">
        <f aca="true" t="shared" si="5" ref="J44:O44">J39+J41+J42+J40+J43</f>
        <v>10000000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46600000</v>
      </c>
      <c r="O44" s="5">
        <f t="shared" si="5"/>
        <v>46600000</v>
      </c>
      <c r="P44" s="5">
        <f>P39+P41+P42+P40</f>
        <v>0</v>
      </c>
      <c r="Q44" s="5">
        <f>Q39+Q41+Q42+Q40</f>
        <v>0</v>
      </c>
      <c r="R44" s="5">
        <f>R39+R41+R42+R40+R43</f>
        <v>951279.19</v>
      </c>
      <c r="S44" s="5">
        <f>S39+S41+S42+S40+S43</f>
        <v>951279.19</v>
      </c>
      <c r="T44" s="5">
        <f>T39+T41+T42+T40+T43</f>
        <v>0</v>
      </c>
      <c r="U44" s="5">
        <f>U39+U41+U42+U40+U43</f>
        <v>46600000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10000000</v>
      </c>
      <c r="K48" s="23">
        <f t="shared" si="7"/>
        <v>8008000</v>
      </c>
      <c r="L48" s="23">
        <f t="shared" si="7"/>
        <v>3432000</v>
      </c>
      <c r="M48" s="23">
        <f t="shared" si="7"/>
        <v>13902000</v>
      </c>
      <c r="N48" s="23">
        <f t="shared" si="7"/>
        <v>83382000</v>
      </c>
      <c r="O48" s="23">
        <f t="shared" si="7"/>
        <v>83382000</v>
      </c>
      <c r="P48" s="23">
        <f t="shared" si="7"/>
        <v>0</v>
      </c>
      <c r="Q48" s="23">
        <f t="shared" si="7"/>
        <v>0</v>
      </c>
      <c r="R48" s="23">
        <f t="shared" si="7"/>
        <v>952125.59</v>
      </c>
      <c r="S48" s="23">
        <f t="shared" si="7"/>
        <v>952125.59</v>
      </c>
      <c r="T48" s="23">
        <f t="shared" si="7"/>
        <v>0</v>
      </c>
      <c r="U48" s="23">
        <f t="shared" si="7"/>
        <v>83382000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tabSelected="1" zoomScalePageLayoutView="0" workbookViewId="0" topLeftCell="A6">
      <pane ySplit="3645" topLeftCell="A42" activePane="bottomLeft" state="split"/>
      <selection pane="topLeft" activeCell="M6" sqref="M1:M16384"/>
      <selection pane="bottomLeft" activeCell="R48" sqref="R4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97</v>
      </c>
      <c r="K8" s="11" t="s">
        <v>55</v>
      </c>
      <c r="L8" s="11" t="s">
        <v>56</v>
      </c>
      <c r="M8" s="11" t="s">
        <v>98</v>
      </c>
      <c r="N8" s="11" t="s">
        <v>99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f>818000+818000+818000</f>
        <v>2454000</v>
      </c>
      <c r="N30" s="52">
        <f aca="true" t="shared" si="2" ref="N30:N36">I30+J30-M30</f>
        <v>17210000</v>
      </c>
      <c r="O30" s="149">
        <f t="shared" si="0"/>
        <v>17210000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17210000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716000+716000+716000+716000</f>
        <v>2864000</v>
      </c>
      <c r="N31" s="52">
        <f t="shared" si="2"/>
        <v>714000</v>
      </c>
      <c r="O31" s="149">
        <f t="shared" si="0"/>
        <v>714000</v>
      </c>
      <c r="P31" s="136"/>
      <c r="Q31" s="136"/>
      <c r="R31" s="150">
        <v>572.8</v>
      </c>
      <c r="S31" s="150">
        <v>572.8</v>
      </c>
      <c r="T31" s="32">
        <f t="shared" si="1"/>
        <v>0</v>
      </c>
      <c r="U31" s="48">
        <f t="shared" si="3"/>
        <v>714000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46000+46000+46000+46000</f>
        <v>184000</v>
      </c>
      <c r="N32" s="52">
        <f t="shared" si="2"/>
        <v>158000</v>
      </c>
      <c r="O32" s="149">
        <f t="shared" si="0"/>
        <v>158000</v>
      </c>
      <c r="P32" s="136"/>
      <c r="Q32" s="136"/>
      <c r="R32" s="150">
        <v>36.8</v>
      </c>
      <c r="S32" s="150">
        <v>36.8</v>
      </c>
      <c r="T32" s="32">
        <f t="shared" si="1"/>
        <v>0</v>
      </c>
      <c r="U32" s="48">
        <f>O32+T32</f>
        <v>158000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296000+296000+296000+296000</f>
        <v>1184000</v>
      </c>
      <c r="N33" s="52">
        <f t="shared" si="2"/>
        <v>2376000</v>
      </c>
      <c r="O33" s="149">
        <f t="shared" si="0"/>
        <v>2376000</v>
      </c>
      <c r="P33" s="155" t="s">
        <v>50</v>
      </c>
      <c r="Q33" s="136"/>
      <c r="R33" s="150">
        <v>236.8</v>
      </c>
      <c r="S33" s="150">
        <v>236.8</v>
      </c>
      <c r="T33" s="32">
        <f t="shared" si="1"/>
        <v>0</v>
      </c>
      <c r="U33" s="48">
        <f t="shared" si="3"/>
        <v>2376000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f>196000+196000+196000</f>
        <v>588000</v>
      </c>
      <c r="N36" s="149">
        <f t="shared" si="2"/>
        <v>11752000</v>
      </c>
      <c r="O36" s="149">
        <f t="shared" si="0"/>
        <v>11752000</v>
      </c>
      <c r="P36" s="155"/>
      <c r="Q36" s="136"/>
      <c r="R36" s="150"/>
      <c r="S36" s="137"/>
      <c r="T36" s="32">
        <f t="shared" si="1"/>
        <v>0</v>
      </c>
      <c r="U36" s="48">
        <f t="shared" si="3"/>
        <v>11752000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7274000</v>
      </c>
      <c r="N37" s="133">
        <f t="shared" si="4"/>
        <v>34710000</v>
      </c>
      <c r="O37" s="133">
        <f t="shared" si="4"/>
        <v>34710000</v>
      </c>
      <c r="P37" s="133">
        <f t="shared" si="4"/>
        <v>0</v>
      </c>
      <c r="Q37" s="133">
        <f t="shared" si="4"/>
        <v>0</v>
      </c>
      <c r="R37" s="133">
        <f t="shared" si="4"/>
        <v>846.3999999999999</v>
      </c>
      <c r="S37" s="133">
        <f t="shared" si="4"/>
        <v>846.3999999999999</v>
      </c>
      <c r="T37" s="133">
        <f t="shared" si="4"/>
        <v>0</v>
      </c>
      <c r="U37" s="133">
        <f t="shared" si="4"/>
        <v>34710000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44585.79+41709.29+44585.79</f>
        <v>130880.87</v>
      </c>
      <c r="S40" s="3">
        <f>44585.79+41709.29+44585.79</f>
        <v>130880.87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131921.09+111127.05+131921.09+127665.57</f>
        <v>502634.8</v>
      </c>
      <c r="S41" s="3">
        <f>131921.09+111127.05+131921.09+127665.57</f>
        <v>502634.8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118790.98+123410.05+118790.98+114959.02</f>
        <v>475951.03</v>
      </c>
      <c r="S42" s="3">
        <f>118790.98+123410.05+118790.98+114959.02</f>
        <v>475951.03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>
        <v>10000000</v>
      </c>
      <c r="K43" s="152"/>
      <c r="L43" s="152"/>
      <c r="M43" s="152"/>
      <c r="N43" s="6">
        <f>I43+J43-M43</f>
        <v>10000000</v>
      </c>
      <c r="O43" s="6">
        <f>N43</f>
        <v>10000000</v>
      </c>
      <c r="P43" s="3"/>
      <c r="Q43" s="3"/>
      <c r="R43" s="3">
        <f>55194.01+57097.25</f>
        <v>112291.26000000001</v>
      </c>
      <c r="S43" s="3">
        <f>55194.01+57097.25</f>
        <v>112291.26000000001</v>
      </c>
      <c r="T43" s="6">
        <f>Q43+R43-S43</f>
        <v>0</v>
      </c>
      <c r="U43" s="6">
        <f>N43+Q43+R43-S43</f>
        <v>10000000</v>
      </c>
      <c r="V43" s="25"/>
    </row>
    <row r="44" spans="1:22" ht="69" customHeight="1">
      <c r="A44" s="158">
        <v>4</v>
      </c>
      <c r="B44" s="42" t="s">
        <v>23</v>
      </c>
      <c r="C44" s="141" t="s">
        <v>100</v>
      </c>
      <c r="D44" s="131" t="s">
        <v>53</v>
      </c>
      <c r="E44" s="17">
        <v>10000000</v>
      </c>
      <c r="F44" s="151" t="s">
        <v>102</v>
      </c>
      <c r="G44" s="154" t="s">
        <v>101</v>
      </c>
      <c r="H44" s="132" t="s">
        <v>28</v>
      </c>
      <c r="I44" s="152"/>
      <c r="J44" s="152">
        <v>10000000</v>
      </c>
      <c r="K44" s="152"/>
      <c r="L44" s="152"/>
      <c r="M44" s="152"/>
      <c r="N44" s="6">
        <f>I44+J44-M44</f>
        <v>10000000</v>
      </c>
      <c r="O44" s="6">
        <f>N44</f>
        <v>10000000</v>
      </c>
      <c r="P44" s="3"/>
      <c r="Q44" s="3"/>
      <c r="R44" s="3"/>
      <c r="S44" s="3"/>
      <c r="T44" s="6">
        <f>Q44+R44-S44</f>
        <v>0</v>
      </c>
      <c r="U44" s="6">
        <f>N44+Q44+R44-S44</f>
        <v>10000000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>I39+I41+I42+I40+I43+I44</f>
        <v>45300000</v>
      </c>
      <c r="J45" s="5">
        <f>J39+J41+J42+J40+J43+J44</f>
        <v>20000000</v>
      </c>
      <c r="K45" s="5">
        <f>K39+K41+K42+K40+K43+K44</f>
        <v>0</v>
      </c>
      <c r="L45" s="5">
        <f>L39+L41+L42+L40+L43+L44</f>
        <v>0</v>
      </c>
      <c r="M45" s="5">
        <f>M39+M41+M42+M40+M43+M44</f>
        <v>8700000</v>
      </c>
      <c r="N45" s="5">
        <f>N39+N41+N42+N40+N43+N44</f>
        <v>56600000</v>
      </c>
      <c r="O45" s="5">
        <f>O39+O41+O42+O40+O43+O44</f>
        <v>56600000</v>
      </c>
      <c r="P45" s="5">
        <f>P39+P41+P42+P40+P43+P44</f>
        <v>0</v>
      </c>
      <c r="Q45" s="5">
        <f>Q39+Q41+Q42+Q40+Q43+Q44</f>
        <v>0</v>
      </c>
      <c r="R45" s="5">
        <f>R39+R41+R42+R40+R43+R44</f>
        <v>1295586.82</v>
      </c>
      <c r="S45" s="5">
        <f>S39+S41+S42+S40+S43+S44</f>
        <v>1295586.82</v>
      </c>
      <c r="T45" s="5">
        <f>T39+T41+T42+T40+T43+T44</f>
        <v>0</v>
      </c>
      <c r="U45" s="5">
        <f>U39+U41+U42+U40+U43+U44</f>
        <v>56600000</v>
      </c>
      <c r="V45" s="5">
        <f aca="true" t="shared" si="5" ref="V45:AY45">V39+V41</f>
        <v>0</v>
      </c>
      <c r="W45" s="5">
        <f t="shared" si="5"/>
        <v>0</v>
      </c>
      <c r="X45" s="5">
        <f t="shared" si="5"/>
        <v>0</v>
      </c>
      <c r="Y45" s="5">
        <f t="shared" si="5"/>
        <v>0</v>
      </c>
      <c r="Z45" s="5">
        <f t="shared" si="5"/>
        <v>0</v>
      </c>
      <c r="AA45" s="5">
        <f t="shared" si="5"/>
        <v>0</v>
      </c>
      <c r="AB45" s="5">
        <f t="shared" si="5"/>
        <v>0</v>
      </c>
      <c r="AC45" s="5">
        <f t="shared" si="5"/>
        <v>0</v>
      </c>
      <c r="AD45" s="5">
        <f t="shared" si="5"/>
        <v>0</v>
      </c>
      <c r="AE45" s="5">
        <f t="shared" si="5"/>
        <v>0</v>
      </c>
      <c r="AF45" s="5">
        <f t="shared" si="5"/>
        <v>0</v>
      </c>
      <c r="AG45" s="5">
        <f t="shared" si="5"/>
        <v>0</v>
      </c>
      <c r="AH45" s="5">
        <f t="shared" si="5"/>
        <v>0</v>
      </c>
      <c r="AI45" s="5">
        <f t="shared" si="5"/>
        <v>0</v>
      </c>
      <c r="AJ45" s="5">
        <f t="shared" si="5"/>
        <v>0</v>
      </c>
      <c r="AK45" s="5">
        <f t="shared" si="5"/>
        <v>0</v>
      </c>
      <c r="AL45" s="5">
        <f t="shared" si="5"/>
        <v>0</v>
      </c>
      <c r="AM45" s="5">
        <f t="shared" si="5"/>
        <v>0</v>
      </c>
      <c r="AN45" s="5">
        <f t="shared" si="5"/>
        <v>0</v>
      </c>
      <c r="AO45" s="5">
        <f t="shared" si="5"/>
        <v>0</v>
      </c>
      <c r="AP45" s="5">
        <f t="shared" si="5"/>
        <v>0</v>
      </c>
      <c r="AQ45" s="5">
        <f t="shared" si="5"/>
        <v>0</v>
      </c>
      <c r="AR45" s="5">
        <f t="shared" si="5"/>
        <v>0</v>
      </c>
      <c r="AS45" s="5">
        <f t="shared" si="5"/>
        <v>0</v>
      </c>
      <c r="AT45" s="5">
        <f t="shared" si="5"/>
        <v>0</v>
      </c>
      <c r="AU45" s="5">
        <f t="shared" si="5"/>
        <v>0</v>
      </c>
      <c r="AV45" s="5">
        <f t="shared" si="5"/>
        <v>0</v>
      </c>
      <c r="AW45" s="5">
        <f t="shared" si="5"/>
        <v>0</v>
      </c>
      <c r="AX45" s="5">
        <f t="shared" si="5"/>
        <v>0</v>
      </c>
      <c r="AY45" s="5">
        <f t="shared" si="5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6" ref="I49:U49">I37+I45</f>
        <v>87284000</v>
      </c>
      <c r="J49" s="23">
        <f t="shared" si="6"/>
        <v>20000000</v>
      </c>
      <c r="K49" s="23">
        <f t="shared" si="6"/>
        <v>8008000</v>
      </c>
      <c r="L49" s="23">
        <f t="shared" si="6"/>
        <v>3432000</v>
      </c>
      <c r="M49" s="23">
        <f t="shared" si="6"/>
        <v>15974000</v>
      </c>
      <c r="N49" s="23">
        <f t="shared" si="6"/>
        <v>91310000</v>
      </c>
      <c r="O49" s="23">
        <f t="shared" si="6"/>
        <v>91310000</v>
      </c>
      <c r="P49" s="23">
        <f t="shared" si="6"/>
        <v>0</v>
      </c>
      <c r="Q49" s="23">
        <f t="shared" si="6"/>
        <v>0</v>
      </c>
      <c r="R49" s="23">
        <f t="shared" si="6"/>
        <v>1296433.22</v>
      </c>
      <c r="S49" s="23">
        <f t="shared" si="6"/>
        <v>1296433.22</v>
      </c>
      <c r="T49" s="23">
        <f t="shared" si="6"/>
        <v>0</v>
      </c>
      <c r="U49" s="23">
        <f t="shared" si="6"/>
        <v>91310000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78</v>
      </c>
      <c r="C51" s="10"/>
      <c r="D51" s="10"/>
      <c r="E51" s="10"/>
      <c r="F51" s="10"/>
      <c r="G51" s="10"/>
      <c r="H51" s="10"/>
      <c r="I51" s="159" t="s">
        <v>79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39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rfu9</cp:lastModifiedBy>
  <cp:lastPrinted>2020-03-02T09:31:22Z</cp:lastPrinted>
  <dcterms:created xsi:type="dcterms:W3CDTF">2000-01-05T08:20:30Z</dcterms:created>
  <dcterms:modified xsi:type="dcterms:W3CDTF">2020-05-08T06:53:56Z</dcterms:modified>
  <cp:category/>
  <cp:version/>
  <cp:contentType/>
  <cp:contentStatus/>
</cp:coreProperties>
</file>