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firstSheet="1" activeTab="2"/>
  </bookViews>
  <sheets>
    <sheet name="муниципалы на 01.02.20г." sheetId="1" state="hidden" r:id="rId1"/>
    <sheet name="муниципалы на 01.06.20г. " sheetId="2" r:id="rId2"/>
    <sheet name="муниципалы на 01.07.20г.  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<sst xmlns="http://schemas.openxmlformats.org/spreadsheetml/2006/main" count="492" uniqueCount="96">
  <si>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</si>
  <si>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</si>
  <si>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</si>
  <si>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</si>
  <si>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</si>
  <si>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</si>
  <si>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</si>
  <si>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</si>
  <si>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</si>
  <si>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</si>
  <si>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</si>
  <si>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</si>
  <si>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</si>
  <si>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</si>
  <si>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</si>
  <si>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</si>
  <si>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</si>
  <si>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</si>
  <si>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</si>
  <si>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</si>
  <si>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</si>
  <si>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</si>
  <si>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</si>
  <si>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</si>
  <si>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</si>
  <si>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</si>
  <si>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</si>
  <si>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</si>
  <si>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</si>
  <si>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</si>
  <si>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</si>
  <si>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</si>
  <si>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</si>
  <si>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</si>
  <si>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</si>
  <si>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</si>
  <si>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</si>
  <si>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</si>
  <si>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</si>
  <si>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</si>
  <si>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</si>
  <si>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</si>
  <si>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</si>
  <si>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</si>
  <si>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</si>
  <si>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</si>
  <si>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</si>
  <si>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</si>
  <si>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</si>
  <si>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</si>
  <si>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</si>
  <si>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</si>
  <si>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</si>
  <si>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</si>
  <si>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</si>
  <si>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</si>
  <si>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</si>
  <si>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</si>
  <si>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</si>
  <si>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</si>
  <si>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</si>
  <si>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</si>
  <si>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</si>
  <si>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</si>
  <si>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</si>
  <si>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</si>
  <si>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</si>
  <si>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</si>
  <si>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</si>
  <si>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</si>
  <si>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</si>
  <si>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</si>
  <si>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</si>
  <si>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</si>
  <si>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</si>
  <si>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</si>
  <si>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</si>
  <si>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</si>
  <si>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</si>
  <si>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07.05.2020г.</t>
  </si>
  <si>
    <t>07.02.2020г.</t>
  </si>
  <si>
    <t>Муниципальный контракт  №01063000091200000016 от 09.04.2020г.</t>
  </si>
  <si>
    <t>Олонецкого национального муниципального района на 01.06.2020г.</t>
  </si>
  <si>
    <t>Объем муниципального долга  на 1.06.2020г.</t>
  </si>
  <si>
    <t>Объем задолженности по процентам на 1.06.2020г.</t>
  </si>
  <si>
    <t>Объем муниципального долга  на 01.01.2020г.</t>
  </si>
  <si>
    <t>Приложение № 1 к Порядку от 27.05.2020 г. № 447</t>
  </si>
  <si>
    <t>Глава Администрации Олонецкого национального муниципального образования                                                              /      Мурый В.Н.                             /</t>
  </si>
  <si>
    <t>Олонецкого национального муниципального района на 01.07.2020г.</t>
  </si>
  <si>
    <t>Объем муниципального долга  на 1.07.2020г.</t>
  </si>
  <si>
    <t>Объем задолженности по процентам на 1.07.2020г.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</si>
  <si>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</si>
  <si>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</si>
  <si>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</si>
  <si>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</si>
  <si>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19.06.2020г.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</si>
</sst>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75" t="s">
        <v>32</v>
      </c>
      <c r="T1" s="75"/>
    </row>
    <row r="2" spans="19:20" ht="26.25" customHeight="1">
      <c r="S2" s="75"/>
      <c r="T2" s="75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5"/>
      <c r="H7" s="85"/>
      <c r="I7" s="85"/>
      <c r="J7" s="85"/>
      <c r="K7" s="85"/>
      <c r="L7" s="85"/>
      <c r="M7" s="85"/>
      <c r="N7" s="85"/>
      <c r="O7" s="9"/>
      <c r="P7" s="9"/>
    </row>
    <row r="8" ht="5.25" customHeight="1"/>
    <row r="9" ht="15" customHeight="1"/>
    <row r="10" spans="1:20" ht="52.5" customHeight="1">
      <c r="A10" s="82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29</v>
      </c>
      <c r="K10" s="83" t="s">
        <v>23</v>
      </c>
      <c r="L10" s="83" t="s">
        <v>24</v>
      </c>
      <c r="M10" s="83" t="s">
        <v>25</v>
      </c>
      <c r="N10" s="83" t="s">
        <v>26</v>
      </c>
      <c r="O10" s="89" t="s">
        <v>22</v>
      </c>
      <c r="P10" s="90"/>
      <c r="Q10" s="83" t="s">
        <v>15</v>
      </c>
      <c r="R10" s="83" t="s">
        <v>16</v>
      </c>
      <c r="S10" s="83" t="s">
        <v>8</v>
      </c>
      <c r="T10" s="83" t="s">
        <v>30</v>
      </c>
    </row>
    <row r="11" spans="1:20" s="13" customFormat="1" ht="94.5" customHeight="1">
      <c r="A11" s="82"/>
      <c r="B11" s="84"/>
      <c r="C11" s="84"/>
      <c r="D11" s="84"/>
      <c r="E11" s="86"/>
      <c r="F11" s="86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8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79" t="s">
        <v>17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1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76" t="s">
        <v>18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76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8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76" t="s">
        <v>20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8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76" t="s">
        <v>27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8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91" t="s">
        <v>31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87" t="s">
        <v>73</v>
      </c>
      <c r="H45" s="88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E6">
      <pane ySplit="3195" topLeftCell="A3" activePane="bottomLeft" state="split"/>
      <selection pane="topLeft" activeCell="J10" sqref="J10:J11"/>
      <selection pane="bottomLeft" activeCell="A13" activeCellId="1" sqref="E48 A13:T1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2.62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75" t="s">
        <v>86</v>
      </c>
      <c r="T1" s="75"/>
    </row>
    <row r="2" spans="19:20" ht="26.25" customHeight="1">
      <c r="S2" s="75"/>
      <c r="T2" s="75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82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5"/>
      <c r="H7" s="85"/>
      <c r="I7" s="85"/>
      <c r="J7" s="85"/>
      <c r="K7" s="85"/>
      <c r="L7" s="85"/>
      <c r="M7" s="85"/>
      <c r="N7" s="85"/>
      <c r="O7" s="9"/>
      <c r="P7" s="9"/>
    </row>
    <row r="8" ht="5.25" customHeight="1"/>
    <row r="9" ht="15" customHeight="1"/>
    <row r="10" spans="1:20" ht="52.5" customHeight="1">
      <c r="A10" s="82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85</v>
      </c>
      <c r="K10" s="83" t="s">
        <v>23</v>
      </c>
      <c r="L10" s="83" t="s">
        <v>24</v>
      </c>
      <c r="M10" s="83" t="s">
        <v>25</v>
      </c>
      <c r="N10" s="83" t="s">
        <v>26</v>
      </c>
      <c r="O10" s="89" t="s">
        <v>83</v>
      </c>
      <c r="P10" s="90"/>
      <c r="Q10" s="83" t="s">
        <v>15</v>
      </c>
      <c r="R10" s="83" t="s">
        <v>16</v>
      </c>
      <c r="S10" s="83" t="s">
        <v>8</v>
      </c>
      <c r="T10" s="83" t="s">
        <v>84</v>
      </c>
    </row>
    <row r="11" spans="1:20" s="13" customFormat="1" ht="94.5" customHeight="1">
      <c r="A11" s="82"/>
      <c r="B11" s="84"/>
      <c r="C11" s="84"/>
      <c r="D11" s="84"/>
      <c r="E11" s="86"/>
      <c r="F11" s="86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8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79" t="s">
        <v>17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1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76" t="s">
        <v>18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63">
        <v>36756000</v>
      </c>
      <c r="E17" s="53" t="s">
        <v>36</v>
      </c>
      <c r="F17" s="63">
        <f aca="true" t="shared" si="0" ref="F17:F22">O17</f>
        <v>16392000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66"/>
      <c r="M17" s="61"/>
      <c r="N17" s="57">
        <v>3272000</v>
      </c>
      <c r="O17" s="62">
        <f aca="true" t="shared" si="1" ref="O17:O22">J17+L17-N17</f>
        <v>16392000</v>
      </c>
      <c r="P17" s="66"/>
      <c r="Q17" s="66"/>
      <c r="R17" s="66"/>
      <c r="S17" s="66"/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63">
        <v>20000000</v>
      </c>
      <c r="E18" s="53" t="s">
        <v>36</v>
      </c>
      <c r="F18" s="6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66"/>
      <c r="M18" s="61" t="s">
        <v>79</v>
      </c>
      <c r="N18" s="62">
        <v>3578000</v>
      </c>
      <c r="O18" s="62">
        <f t="shared" si="1"/>
        <v>0</v>
      </c>
      <c r="P18" s="66"/>
      <c r="Q18" s="66"/>
      <c r="R18" s="66">
        <v>15635.57</v>
      </c>
      <c r="S18" s="66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63">
        <v>1400000</v>
      </c>
      <c r="E19" s="53" t="s">
        <v>36</v>
      </c>
      <c r="F19" s="63">
        <f t="shared" si="0"/>
        <v>112000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66"/>
      <c r="M19" s="55"/>
      <c r="N19" s="62">
        <v>230000</v>
      </c>
      <c r="O19" s="62">
        <f t="shared" si="1"/>
        <v>112000</v>
      </c>
      <c r="P19" s="66"/>
      <c r="Q19" s="66"/>
      <c r="R19" s="66">
        <v>36.8</v>
      </c>
      <c r="S19" s="66">
        <v>36.8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63">
        <v>10000000</v>
      </c>
      <c r="E20" s="53" t="s">
        <v>36</v>
      </c>
      <c r="F20" s="63">
        <f t="shared" si="0"/>
        <v>2080000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66"/>
      <c r="M20" s="55"/>
      <c r="N20" s="62">
        <v>1480000</v>
      </c>
      <c r="O20" s="62">
        <f t="shared" si="1"/>
        <v>2080000</v>
      </c>
      <c r="P20" s="66"/>
      <c r="Q20" s="66"/>
      <c r="R20" s="66">
        <v>236.8</v>
      </c>
      <c r="S20" s="66">
        <v>236.8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63">
        <v>2500000</v>
      </c>
      <c r="E21" s="53" t="s">
        <v>36</v>
      </c>
      <c r="F21" s="6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66"/>
      <c r="M21" s="55"/>
      <c r="N21" s="62"/>
      <c r="O21" s="62">
        <f t="shared" si="1"/>
        <v>2500000</v>
      </c>
      <c r="P21" s="66"/>
      <c r="Q21" s="66"/>
      <c r="R21" s="66"/>
      <c r="S21" s="66"/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63">
        <v>12340000</v>
      </c>
      <c r="E22" s="53" t="s">
        <v>36</v>
      </c>
      <c r="F22" s="63">
        <f t="shared" si="0"/>
        <v>11556000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66"/>
      <c r="M22" s="55"/>
      <c r="N22" s="62">
        <v>784000</v>
      </c>
      <c r="O22" s="62">
        <f t="shared" si="1"/>
        <v>11556000</v>
      </c>
      <c r="P22" s="66"/>
      <c r="Q22" s="66"/>
      <c r="R22" s="66"/>
      <c r="S22" s="66"/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32640000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64">
        <f>L17+L18+L19+L20+L21+L22</f>
        <v>0</v>
      </c>
      <c r="M23" s="24" t="s">
        <v>7</v>
      </c>
      <c r="N23" s="64">
        <f aca="true" t="shared" si="3" ref="N23:T23">N17+N18+N19+N20+N21+N22</f>
        <v>9344000</v>
      </c>
      <c r="O23" s="64">
        <f t="shared" si="3"/>
        <v>32640000</v>
      </c>
      <c r="P23" s="64">
        <f t="shared" si="3"/>
        <v>0</v>
      </c>
      <c r="Q23" s="64">
        <f t="shared" si="3"/>
        <v>0</v>
      </c>
      <c r="R23" s="64">
        <f t="shared" si="3"/>
        <v>15909.169999999998</v>
      </c>
      <c r="S23" s="64">
        <f t="shared" si="3"/>
        <v>15909.169999999998</v>
      </c>
      <c r="T23" s="64">
        <f t="shared" si="3"/>
        <v>0</v>
      </c>
    </row>
    <row r="24" spans="1:20" s="3" customFormat="1" ht="31.5" customHeight="1">
      <c r="A24" s="76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8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63">
        <v>10000000</v>
      </c>
      <c r="E25" s="53" t="s">
        <v>36</v>
      </c>
      <c r="F25" s="6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66"/>
      <c r="M25" s="55" t="s">
        <v>80</v>
      </c>
      <c r="N25" s="63">
        <v>8700000</v>
      </c>
      <c r="O25" s="62">
        <f aca="true" t="shared" si="5" ref="O25:O30">J25+L25-N25</f>
        <v>0</v>
      </c>
      <c r="P25" s="62"/>
      <c r="Q25" s="62"/>
      <c r="R25" s="62">
        <v>73828.86</v>
      </c>
      <c r="S25" s="62">
        <v>73828.86</v>
      </c>
      <c r="T25" s="67">
        <f aca="true" t="shared" si="6" ref="T25:T30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63">
        <v>16000000</v>
      </c>
      <c r="E26" s="53" t="s">
        <v>36</v>
      </c>
      <c r="F26" s="63">
        <f t="shared" si="4"/>
        <v>16000000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66"/>
      <c r="M26" s="55"/>
      <c r="N26" s="63"/>
      <c r="O26" s="62">
        <f t="shared" si="5"/>
        <v>16000000</v>
      </c>
      <c r="P26" s="62"/>
      <c r="Q26" s="62"/>
      <c r="R26" s="62">
        <v>634555.89</v>
      </c>
      <c r="S26" s="62">
        <v>634555.89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63">
        <v>15000000</v>
      </c>
      <c r="E27" s="53" t="s">
        <v>36</v>
      </c>
      <c r="F27" s="6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63"/>
      <c r="O27" s="62">
        <f t="shared" si="5"/>
        <v>15000000</v>
      </c>
      <c r="P27" s="62"/>
      <c r="Q27" s="62"/>
      <c r="R27" s="62">
        <v>594742.01</v>
      </c>
      <c r="S27" s="62">
        <v>594742.01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63"/>
      <c r="O28" s="62">
        <f t="shared" si="5"/>
        <v>5600000</v>
      </c>
      <c r="P28" s="62"/>
      <c r="Q28" s="62"/>
      <c r="R28" s="62">
        <v>174028.42</v>
      </c>
      <c r="S28" s="62">
        <v>174028.42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63">
        <v>10000000</v>
      </c>
      <c r="E29" s="53" t="s">
        <v>36</v>
      </c>
      <c r="F29" s="6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66">
        <v>10000000</v>
      </c>
      <c r="M29" s="55"/>
      <c r="N29" s="63"/>
      <c r="O29" s="62">
        <f t="shared" si="5"/>
        <v>10000000</v>
      </c>
      <c r="P29" s="62"/>
      <c r="Q29" s="62"/>
      <c r="R29" s="62">
        <v>171291.76</v>
      </c>
      <c r="S29" s="62">
        <v>171291.76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63">
        <v>10000000</v>
      </c>
      <c r="E30" s="53" t="s">
        <v>36</v>
      </c>
      <c r="F30" s="6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66">
        <v>10000000</v>
      </c>
      <c r="M30" s="55"/>
      <c r="N30" s="63"/>
      <c r="O30" s="62">
        <f t="shared" si="5"/>
        <v>10000000</v>
      </c>
      <c r="P30" s="62"/>
      <c r="Q30" s="62"/>
      <c r="R30" s="62">
        <v>33442.62</v>
      </c>
      <c r="S30" s="62">
        <v>33442.62</v>
      </c>
      <c r="T30" s="67">
        <f t="shared" si="6"/>
        <v>0</v>
      </c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64">
        <f>F25+F26+F27+F28+F29+F30</f>
        <v>56600000</v>
      </c>
      <c r="G31" s="24" t="s">
        <v>7</v>
      </c>
      <c r="H31" s="24" t="s">
        <v>7</v>
      </c>
      <c r="I31" s="24" t="s">
        <v>7</v>
      </c>
      <c r="J31" s="64">
        <f>J25+J26+J27+J28+J29+J30</f>
        <v>45300000</v>
      </c>
      <c r="K31" s="24" t="s">
        <v>7</v>
      </c>
      <c r="L31" s="64">
        <f>L25+L26+L27+L28+L29+L30</f>
        <v>20000000</v>
      </c>
      <c r="M31" s="24" t="s">
        <v>7</v>
      </c>
      <c r="N31" s="64">
        <f aca="true" t="shared" si="7" ref="N31:T31">N25+N26+N27+N28+N29+N30</f>
        <v>8700000</v>
      </c>
      <c r="O31" s="64">
        <f t="shared" si="7"/>
        <v>56600000</v>
      </c>
      <c r="P31" s="64">
        <f t="shared" si="7"/>
        <v>0</v>
      </c>
      <c r="Q31" s="64">
        <f t="shared" si="7"/>
        <v>0</v>
      </c>
      <c r="R31" s="64">
        <f t="shared" si="7"/>
        <v>1681889.56</v>
      </c>
      <c r="S31" s="64">
        <f t="shared" si="7"/>
        <v>1681889.56</v>
      </c>
      <c r="T31" s="64">
        <f t="shared" si="7"/>
        <v>0</v>
      </c>
    </row>
    <row r="32" spans="1:20" s="3" customFormat="1" ht="18.75" customHeight="1">
      <c r="A32" s="76" t="s">
        <v>20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8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76" t="s">
        <v>27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8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91" t="s">
        <v>31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64">
        <f>F23+F31</f>
        <v>89240000</v>
      </c>
      <c r="G39" s="24" t="s">
        <v>7</v>
      </c>
      <c r="H39" s="24" t="s">
        <v>7</v>
      </c>
      <c r="I39" s="24" t="s">
        <v>7</v>
      </c>
      <c r="J39" s="64">
        <f>J23+J31</f>
        <v>87284000</v>
      </c>
      <c r="K39" s="24" t="s">
        <v>7</v>
      </c>
      <c r="L39" s="64">
        <f>L23+L31</f>
        <v>20000000</v>
      </c>
      <c r="M39" s="24" t="s">
        <v>7</v>
      </c>
      <c r="N39" s="64">
        <f>N23+N31</f>
        <v>18044000</v>
      </c>
      <c r="O39" s="64">
        <f aca="true" t="shared" si="8" ref="O39:T39">O23+O31</f>
        <v>89240000</v>
      </c>
      <c r="P39" s="64">
        <f t="shared" si="8"/>
        <v>0</v>
      </c>
      <c r="Q39" s="64">
        <f t="shared" si="8"/>
        <v>0</v>
      </c>
      <c r="R39" s="64">
        <f t="shared" si="8"/>
        <v>1697798.73</v>
      </c>
      <c r="S39" s="64">
        <f t="shared" si="8"/>
        <v>1697798.73</v>
      </c>
      <c r="T39" s="64">
        <f t="shared" si="8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87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87" t="s">
        <v>73</v>
      </c>
      <c r="H45" s="88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A24:T24"/>
    <mergeCell ref="A32:T32"/>
    <mergeCell ref="A35:T35"/>
    <mergeCell ref="A38:T38"/>
    <mergeCell ref="G45:H45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PageLayoutView="0" workbookViewId="0" topLeftCell="A6">
      <pane xSplit="9840" ySplit="3195" topLeftCell="R21" activePane="bottomRight" state="split"/>
      <selection pane="topLeft" activeCell="M27" sqref="M27"/>
      <selection pane="bottomLeft" activeCell="A14" sqref="A14"/>
      <selection pane="topRight" activeCell="H6" sqref="H6"/>
      <selection pane="bottomRight" activeCell="R23" sqref="R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2.625" style="1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75" t="s">
        <v>86</v>
      </c>
      <c r="T1" s="75"/>
    </row>
    <row r="2" spans="19:20" ht="26.25" customHeight="1">
      <c r="S2" s="75"/>
      <c r="T2" s="75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88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5"/>
      <c r="H7" s="85"/>
      <c r="I7" s="85"/>
      <c r="J7" s="85"/>
      <c r="K7" s="85"/>
      <c r="L7" s="85"/>
      <c r="M7" s="85"/>
      <c r="N7" s="85"/>
      <c r="O7" s="9"/>
      <c r="P7" s="9"/>
    </row>
    <row r="8" ht="5.25" customHeight="1"/>
    <row r="9" ht="15" customHeight="1"/>
    <row r="10" spans="1:20" ht="52.5" customHeight="1">
      <c r="A10" s="82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85</v>
      </c>
      <c r="K10" s="83" t="s">
        <v>23</v>
      </c>
      <c r="L10" s="83" t="s">
        <v>24</v>
      </c>
      <c r="M10" s="83" t="s">
        <v>25</v>
      </c>
      <c r="N10" s="83" t="s">
        <v>26</v>
      </c>
      <c r="O10" s="89" t="s">
        <v>89</v>
      </c>
      <c r="P10" s="90"/>
      <c r="Q10" s="83" t="s">
        <v>15</v>
      </c>
      <c r="R10" s="83" t="s">
        <v>16</v>
      </c>
      <c r="S10" s="83" t="s">
        <v>8</v>
      </c>
      <c r="T10" s="83" t="s">
        <v>90</v>
      </c>
    </row>
    <row r="11" spans="1:20" s="13" customFormat="1" ht="94.5" customHeight="1">
      <c r="A11" s="82"/>
      <c r="B11" s="84"/>
      <c r="C11" s="84"/>
      <c r="D11" s="84"/>
      <c r="E11" s="86"/>
      <c r="F11" s="86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8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79" t="s">
        <v>17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1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76" t="s">
        <v>18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15574000</v>
      </c>
      <c r="G17" s="55" t="s">
        <v>37</v>
      </c>
      <c r="H17" s="56" t="s">
        <v>38</v>
      </c>
      <c r="I17" s="57" t="s">
        <v>39</v>
      </c>
      <c r="J17" s="74">
        <v>19664000</v>
      </c>
      <c r="K17" s="57" t="s">
        <v>40</v>
      </c>
      <c r="L17" s="66"/>
      <c r="M17" s="61"/>
      <c r="N17" s="58">
        <f>3272000+818000</f>
        <v>4090000</v>
      </c>
      <c r="O17" s="58">
        <f aca="true" t="shared" si="1" ref="O17:O22">J17+L17-N17</f>
        <v>15574000</v>
      </c>
      <c r="P17" s="66"/>
      <c r="Q17" s="66"/>
      <c r="R17" s="66">
        <v>8933.46</v>
      </c>
      <c r="S17" s="66"/>
      <c r="T17" s="68">
        <f aca="true" t="shared" si="2" ref="T17:T22">Q17+R17-S17</f>
        <v>8933.46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73">
        <v>3578000</v>
      </c>
      <c r="K18" s="55" t="s">
        <v>44</v>
      </c>
      <c r="L18" s="66"/>
      <c r="M18" s="61" t="s">
        <v>79</v>
      </c>
      <c r="N18" s="69">
        <v>3578000</v>
      </c>
      <c r="O18" s="69">
        <f t="shared" si="1"/>
        <v>0</v>
      </c>
      <c r="P18" s="66"/>
      <c r="Q18" s="66"/>
      <c r="R18" s="71">
        <v>15635.57</v>
      </c>
      <c r="S18" s="71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66000</v>
      </c>
      <c r="G19" s="55" t="s">
        <v>47</v>
      </c>
      <c r="H19" s="56" t="s">
        <v>42</v>
      </c>
      <c r="I19" s="57" t="s">
        <v>43</v>
      </c>
      <c r="J19" s="73">
        <v>342000</v>
      </c>
      <c r="K19" s="55" t="s">
        <v>48</v>
      </c>
      <c r="L19" s="66"/>
      <c r="M19" s="55"/>
      <c r="N19" s="69">
        <f>230000+46000</f>
        <v>276000</v>
      </c>
      <c r="O19" s="69">
        <f t="shared" si="1"/>
        <v>66000</v>
      </c>
      <c r="P19" s="66"/>
      <c r="Q19" s="66"/>
      <c r="R19" s="71">
        <f>36.8+2021.78</f>
        <v>2058.58</v>
      </c>
      <c r="S19" s="71">
        <v>36.8</v>
      </c>
      <c r="T19" s="68">
        <f t="shared" si="2"/>
        <v>2021.78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1784000</v>
      </c>
      <c r="G20" s="55" t="s">
        <v>50</v>
      </c>
      <c r="H20" s="56" t="s">
        <v>38</v>
      </c>
      <c r="I20" s="57" t="s">
        <v>43</v>
      </c>
      <c r="J20" s="73">
        <v>3560000</v>
      </c>
      <c r="K20" s="55" t="s">
        <v>51</v>
      </c>
      <c r="L20" s="66"/>
      <c r="M20" s="55"/>
      <c r="N20" s="69">
        <f>1480000+296000</f>
        <v>1776000</v>
      </c>
      <c r="O20" s="69">
        <f t="shared" si="1"/>
        <v>1784000</v>
      </c>
      <c r="P20" s="66"/>
      <c r="Q20" s="66"/>
      <c r="R20" s="71">
        <f>236.8+26137.39</f>
        <v>26374.19</v>
      </c>
      <c r="S20" s="71">
        <v>236.8</v>
      </c>
      <c r="T20" s="68">
        <f t="shared" si="2"/>
        <v>26137.39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73">
        <v>2500000</v>
      </c>
      <c r="K21" s="55" t="s">
        <v>55</v>
      </c>
      <c r="L21" s="66"/>
      <c r="M21" s="55"/>
      <c r="N21" s="69"/>
      <c r="O21" s="69">
        <f t="shared" si="1"/>
        <v>2500000</v>
      </c>
      <c r="P21" s="66"/>
      <c r="Q21" s="66"/>
      <c r="R21" s="71">
        <v>24143.99</v>
      </c>
      <c r="S21" s="66"/>
      <c r="T21" s="68">
        <f t="shared" si="2"/>
        <v>24143.99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10256000</v>
      </c>
      <c r="G22" s="55" t="s">
        <v>37</v>
      </c>
      <c r="H22" s="56" t="s">
        <v>54</v>
      </c>
      <c r="I22" s="57" t="s">
        <v>39</v>
      </c>
      <c r="J22" s="73">
        <v>12340000</v>
      </c>
      <c r="K22" s="55" t="s">
        <v>57</v>
      </c>
      <c r="L22" s="66"/>
      <c r="M22" s="55"/>
      <c r="N22" s="69">
        <f>784000+1300000</f>
        <v>2084000</v>
      </c>
      <c r="O22" s="69">
        <f t="shared" si="1"/>
        <v>10256000</v>
      </c>
      <c r="P22" s="66"/>
      <c r="Q22" s="66"/>
      <c r="R22" s="66">
        <v>5891.63</v>
      </c>
      <c r="S22" s="66"/>
      <c r="T22" s="68">
        <f t="shared" si="2"/>
        <v>5891.63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30180000</v>
      </c>
      <c r="G23" s="24" t="s">
        <v>7</v>
      </c>
      <c r="H23" s="24" t="s">
        <v>7</v>
      </c>
      <c r="I23" s="24" t="s">
        <v>7</v>
      </c>
      <c r="J23" s="72">
        <f>J17+J18+J19+J20+J21+J22</f>
        <v>41984000</v>
      </c>
      <c r="K23" s="24" t="s">
        <v>7</v>
      </c>
      <c r="L23" s="72">
        <f>L17+L18+L19+L20+L21+L22</f>
        <v>0</v>
      </c>
      <c r="M23" s="24" t="s">
        <v>7</v>
      </c>
      <c r="N23" s="72">
        <f aca="true" t="shared" si="3" ref="N23:T23">N17+N18+N19+N20+N21+N22</f>
        <v>11804000</v>
      </c>
      <c r="O23" s="72">
        <f t="shared" si="3"/>
        <v>30180000</v>
      </c>
      <c r="P23" s="72">
        <f t="shared" si="3"/>
        <v>0</v>
      </c>
      <c r="Q23" s="72">
        <f t="shared" si="3"/>
        <v>0</v>
      </c>
      <c r="R23" s="72">
        <f t="shared" si="3"/>
        <v>83037.42000000001</v>
      </c>
      <c r="S23" s="72">
        <f t="shared" si="3"/>
        <v>15909.169999999998</v>
      </c>
      <c r="T23" s="72">
        <f t="shared" si="3"/>
        <v>67128.25</v>
      </c>
    </row>
    <row r="24" spans="1:20" s="3" customFormat="1" ht="31.5" customHeight="1">
      <c r="A24" s="76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8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73">
        <v>8700000</v>
      </c>
      <c r="K25" s="55" t="s">
        <v>57</v>
      </c>
      <c r="L25" s="66"/>
      <c r="M25" s="55" t="s">
        <v>80</v>
      </c>
      <c r="N25" s="73">
        <v>8700000</v>
      </c>
      <c r="O25" s="69">
        <f aca="true" t="shared" si="5" ref="O25:O31">J25+L25-N25</f>
        <v>0</v>
      </c>
      <c r="P25" s="62"/>
      <c r="Q25" s="62"/>
      <c r="R25" s="69">
        <v>73828.86</v>
      </c>
      <c r="S25" s="69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73">
        <v>16000000</v>
      </c>
      <c r="K26" s="55" t="s">
        <v>66</v>
      </c>
      <c r="L26" s="66"/>
      <c r="M26" s="61" t="s">
        <v>95</v>
      </c>
      <c r="N26" s="73">
        <v>16000000</v>
      </c>
      <c r="O26" s="69">
        <f t="shared" si="5"/>
        <v>0</v>
      </c>
      <c r="P26" s="62"/>
      <c r="Q26" s="62"/>
      <c r="R26" s="69">
        <f>634555.89+76599.34</f>
        <v>711155.23</v>
      </c>
      <c r="S26" s="69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63"/>
      <c r="O27" s="69">
        <f t="shared" si="5"/>
        <v>15000000</v>
      </c>
      <c r="P27" s="62"/>
      <c r="Q27" s="62"/>
      <c r="R27" s="69">
        <f>594742.01+114959.02</f>
        <v>709701.03</v>
      </c>
      <c r="S27" s="69">
        <f>594742.01+114959.02</f>
        <v>709701.03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63"/>
      <c r="O28" s="62">
        <f t="shared" si="5"/>
        <v>5600000</v>
      </c>
      <c r="P28" s="62"/>
      <c r="Q28" s="62"/>
      <c r="R28" s="69">
        <f>174028.42+44585.79</f>
        <v>218614.21000000002</v>
      </c>
      <c r="S28" s="69">
        <f>174028.42+44585.79</f>
        <v>218614.21000000002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71">
        <v>10000000</v>
      </c>
      <c r="M29" s="55"/>
      <c r="N29" s="63"/>
      <c r="O29" s="69">
        <f t="shared" si="5"/>
        <v>10000000</v>
      </c>
      <c r="P29" s="62"/>
      <c r="Q29" s="62"/>
      <c r="R29" s="69">
        <f>171291.76+57097.25</f>
        <v>228389.01</v>
      </c>
      <c r="S29" s="69">
        <f>171291.76+57097.25</f>
        <v>228389.01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71">
        <v>10000000</v>
      </c>
      <c r="M30" s="55"/>
      <c r="N30" s="63"/>
      <c r="O30" s="69">
        <f t="shared" si="5"/>
        <v>10000000</v>
      </c>
      <c r="P30" s="62"/>
      <c r="Q30" s="62"/>
      <c r="R30" s="69">
        <f>33442.62+60983.61</f>
        <v>94426.23000000001</v>
      </c>
      <c r="S30" s="69">
        <f>33442.62+60983.61</f>
        <v>94426.23000000001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71">
        <v>26000000</v>
      </c>
      <c r="M31" s="55"/>
      <c r="N31" s="63"/>
      <c r="O31" s="69">
        <f t="shared" si="5"/>
        <v>26000000</v>
      </c>
      <c r="P31" s="62"/>
      <c r="Q31" s="62"/>
      <c r="R31" s="69">
        <v>66888.91</v>
      </c>
      <c r="S31" s="69">
        <v>66888.91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72">
        <f>J25+J26+J27+J28+J29+J30+J31</f>
        <v>45300000</v>
      </c>
      <c r="K32" s="24" t="s">
        <v>7</v>
      </c>
      <c r="L32" s="72">
        <f>L25+L26+L27+L28+L29+L30+L31</f>
        <v>46000000</v>
      </c>
      <c r="M32" s="24" t="s">
        <v>7</v>
      </c>
      <c r="N32" s="72">
        <f>N25+N26+N27+N28+N29+N30+N31</f>
        <v>24700000</v>
      </c>
      <c r="O32" s="72">
        <f>O25+O26+O27+O28+O29+O30+O31</f>
        <v>66600000</v>
      </c>
      <c r="P32" s="72">
        <f>P25+P26+P27+P28+P29+P30</f>
        <v>0</v>
      </c>
      <c r="Q32" s="72">
        <f>Q25+Q26+Q27+Q28+Q29+Q30</f>
        <v>0</v>
      </c>
      <c r="R32" s="72">
        <f>R25+R26+R27+R28+R29+R30+R31</f>
        <v>2103003.48</v>
      </c>
      <c r="S32" s="72">
        <f>S25+S26+S27+S28+S29+S30+S31</f>
        <v>2103003.48</v>
      </c>
      <c r="T32" s="72">
        <f>T25+T26+T27+T28+T29+T30+T31</f>
        <v>0</v>
      </c>
    </row>
    <row r="33" spans="1:20" s="3" customFormat="1" ht="18.75" customHeight="1">
      <c r="A33" s="76" t="s">
        <v>20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8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31.5" customHeight="1">
      <c r="A36" s="76" t="s">
        <v>27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8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28"/>
      <c r="M37" s="28"/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28"/>
      <c r="M38" s="24" t="s">
        <v>7</v>
      </c>
      <c r="N38" s="29"/>
      <c r="O38" s="28"/>
      <c r="P38" s="28"/>
      <c r="Q38" s="28"/>
      <c r="R38" s="28"/>
      <c r="S38" s="28"/>
      <c r="T38" s="34"/>
    </row>
    <row r="39" spans="1:20" s="3" customFormat="1" ht="18.75" customHeight="1">
      <c r="A39" s="91" t="s">
        <v>31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3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96780000</v>
      </c>
      <c r="G40" s="24" t="s">
        <v>7</v>
      </c>
      <c r="H40" s="24" t="s">
        <v>7</v>
      </c>
      <c r="I40" s="24" t="s">
        <v>7</v>
      </c>
      <c r="J40" s="72">
        <f>J23+J32</f>
        <v>87284000</v>
      </c>
      <c r="K40" s="24" t="s">
        <v>7</v>
      </c>
      <c r="L40" s="72">
        <f>L23+L32</f>
        <v>46000000</v>
      </c>
      <c r="M40" s="24" t="s">
        <v>7</v>
      </c>
      <c r="N40" s="72">
        <f>N23+N32</f>
        <v>36504000</v>
      </c>
      <c r="O40" s="72">
        <f aca="true" t="shared" si="7" ref="O40:T40">O23+O32</f>
        <v>96780000</v>
      </c>
      <c r="P40" s="72">
        <f t="shared" si="7"/>
        <v>0</v>
      </c>
      <c r="Q40" s="72">
        <f t="shared" si="7"/>
        <v>0</v>
      </c>
      <c r="R40" s="72">
        <f t="shared" si="7"/>
        <v>2186040.9</v>
      </c>
      <c r="S40" s="72">
        <f t="shared" si="7"/>
        <v>2118912.65</v>
      </c>
      <c r="T40" s="72">
        <f t="shared" si="7"/>
        <v>67128.25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21"/>
      <c r="M41" s="21"/>
      <c r="N41" s="21"/>
      <c r="O41" s="20"/>
      <c r="P41" s="20"/>
      <c r="Q41" s="20"/>
      <c r="R41" s="20"/>
      <c r="S41" s="20"/>
      <c r="T41" s="20"/>
    </row>
    <row r="42" spans="1:11" ht="12.75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12.75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12.75">
      <c r="A46" s="36" t="s">
        <v>71</v>
      </c>
      <c r="B46" s="37"/>
      <c r="C46" s="37"/>
      <c r="D46" s="38"/>
      <c r="E46" s="38"/>
      <c r="F46" s="38"/>
      <c r="G46" s="87" t="s">
        <v>73</v>
      </c>
      <c r="H46" s="88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G10:G11"/>
    <mergeCell ref="H10:H11"/>
    <mergeCell ref="M10:M11"/>
    <mergeCell ref="N10:N11"/>
    <mergeCell ref="S1:T2"/>
    <mergeCell ref="G7:N7"/>
    <mergeCell ref="A10:A11"/>
    <mergeCell ref="B10:B11"/>
    <mergeCell ref="C10:C11"/>
    <mergeCell ref="D10:D11"/>
    <mergeCell ref="E10:E11"/>
    <mergeCell ref="F10:F11"/>
    <mergeCell ref="O10:P10"/>
    <mergeCell ref="Q10:Q11"/>
    <mergeCell ref="R10:R11"/>
    <mergeCell ref="S10:S11"/>
    <mergeCell ref="T10:T11"/>
    <mergeCell ref="A13:T13"/>
    <mergeCell ref="I10:I11"/>
    <mergeCell ref="J10:J11"/>
    <mergeCell ref="K10:K11"/>
    <mergeCell ref="L10:L11"/>
    <mergeCell ref="A16:T16"/>
    <mergeCell ref="A24:T24"/>
    <mergeCell ref="A33:T33"/>
    <mergeCell ref="A36:T36"/>
    <mergeCell ref="A39:T39"/>
    <mergeCell ref="G46:H46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2020-06-01T11:25:45Z</cp:lastPrinted>
  <dcterms:created xsi:type="dcterms:W3CDTF">2006-06-05T06:40:26Z</dcterms:created>
  <dcterms:modified xsi:type="dcterms:W3CDTF">2020-07-10T06:04:27Z</dcterms:modified>
  <cp:category/>
  <cp:version/>
  <cp:contentType/>
  <cp:contentStatus/>
</cp:coreProperties>
</file>