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8" activeTab="10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r:id="rId5"/>
    <sheet name="муниципалы на 01.05.22  " sheetId="6" r:id="rId6"/>
    <sheet name="муниципалы на 01.06.22" sheetId="7" r:id="rId7"/>
    <sheet name="муниципалы на 01.07.22 " sheetId="8" r:id="rId8"/>
    <sheet name="муниципалы на 01.08.22 " sheetId="9" r:id="rId9"/>
    <sheet name="муниципалы на 01.09.22" sheetId="10" r:id="rId10"/>
    <sheet name="муниципалы на 01.10.22 " sheetId="11" r:id="rId11"/>
    <sheet name="муниципалы на 01.11.22 " sheetId="12" state="hidden" r:id="rId12"/>
  </sheets>
  <definedNames/>
  <calcPr fullCalcOnLoad="1"/>
</workbook>
</file>

<file path=xl/sharedStrings.xml><?xml version="1.0" encoding="utf-8"?>
<sst xmlns="http://schemas.openxmlformats.org/spreadsheetml/2006/main" count="1577" uniqueCount="147">
  <si>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</si>
  <si>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</si>
  <si>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</si>
  <si>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</si>
  <si>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</si>
  <si>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</si>
  <si>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</si>
  <si>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</si>
  <si>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</si>
  <si>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</si>
  <si>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</si>
  <si>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</si>
  <si>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</si>
  <si>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</si>
  <si>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</si>
  <si>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</si>
  <si>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</si>
  <si>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</si>
  <si>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</si>
  <si>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</si>
  <si>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</si>
  <si>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</si>
  <si>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</si>
  <si>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</si>
  <si>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</si>
  <si>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</si>
  <si>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</si>
  <si>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</si>
  <si>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</si>
  <si>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</si>
  <si>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</si>
  <si>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</si>
  <si>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</si>
  <si>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</si>
  <si>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</si>
  <si>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</si>
  <si>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</si>
  <si>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</si>
  <si>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</si>
  <si>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</si>
  <si>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</si>
  <si>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</si>
  <si>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</si>
  <si>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</si>
  <si>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</si>
  <si>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</si>
  <si>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</si>
  <si>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</si>
  <si>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</si>
  <si>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</si>
  <si>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</si>
  <si>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</si>
  <si>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</si>
  <si>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</si>
  <si>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</si>
  <si>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</si>
  <si>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</si>
  <si>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</si>
  <si>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</si>
  <si>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</si>
  <si>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</si>
  <si>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</si>
  <si>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</si>
  <si>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</si>
  <si>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</si>
  <si>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</si>
  <si>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</si>
  <si>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</si>
  <si>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</si>
  <si>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</si>
  <si>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</si>
  <si>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</si>
  <si>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</si>
  <si>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</si>
  <si>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</si>
  <si>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</si>
  <si>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</si>
  <si>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</si>
  <si>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</si>
  <si>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</si>
  <si>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</si>
  <si>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</si>
  <si>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</si>
  <si>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</si>
  <si>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</si>
  <si>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</si>
  <si>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</si>
  <si>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</si>
  <si>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</si>
  <si>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</si>
  <si>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</si>
  <si>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</si>
  <si>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</si>
  <si>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</si>
  <si>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</si>
  <si>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</si>
  <si>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</si>
  <si>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</si>
  <si>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</si>
  <si>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</si>
  <si>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</si>
  <si>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</si>
  <si>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</si>
  <si>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</si>
  <si>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</si>
  <si>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</si>
  <si>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</si>
  <si>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</si>
  <si>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</si>
  <si>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</si>
  <si>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</si>
  <si>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</si>
  <si>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</si>
  <si>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</si>
  <si>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</si>
  <si>
    <t>Объем задолженности по процентам на 1.05.2022г.</t>
  </si>
  <si>
    <t>Информация о долговых обязательствах муниципального образования Олонецкого национального муниципального района на 01.05.2022г.</t>
  </si>
  <si>
    <t>Информация о долговых обязательствах муниципального образования Олонецкого национального муниципального района на 01.06.2022г.</t>
  </si>
  <si>
    <t>Объем муниципального долга  на 1.06.2022г.</t>
  </si>
  <si>
    <t>Объем задолженности по процентам на 1.06.2022г.</t>
  </si>
  <si>
    <t>27.06.2022г.</t>
  </si>
  <si>
    <t>16.02.2022г.</t>
  </si>
  <si>
    <t>25.08.2022г.</t>
  </si>
  <si>
    <t>1/3 ставки реф.</t>
  </si>
  <si>
    <t>15.06.2022г.</t>
  </si>
  <si>
    <t>Объем муниципального долга  на 1.07.2022г.</t>
  </si>
  <si>
    <t>Информация о долговых обязательствах муниципального образования Олонецкого национального муниципального района на 01.07.2022г.</t>
  </si>
  <si>
    <t>Объем задолженности по процентам на 1.07.2022г.</t>
  </si>
  <si>
    <t>28.06.2022г.</t>
  </si>
  <si>
    <t>Соглашение № 9-1/22 от 22.06.2022г.</t>
  </si>
  <si>
    <t>Информация о долговых обязательствах муниципального образования Олонецкого национального муниципального района на 01.08.2022г.</t>
  </si>
  <si>
    <t>Объем муниципального долга  на 1.08.2022г.</t>
  </si>
  <si>
    <t>Соглашение № 9-2/22 от 05.07.2022г.</t>
  </si>
  <si>
    <t>05.07.2022г.</t>
  </si>
  <si>
    <t>Информация о долговых обязательствах муниципального образования Олонецкого национального муниципального района на 01.09.2022г.</t>
  </si>
  <si>
    <t>Объем муниципального долга  на 1.09.2022г.</t>
  </si>
  <si>
    <t>Объем задолженности по процентам на 1.09.2022г.</t>
  </si>
  <si>
    <t>17.08.2022г.</t>
  </si>
  <si>
    <t>25.06.2027г.</t>
  </si>
  <si>
    <t>Объем задолженности по процентам на 1.08.2022г.</t>
  </si>
  <si>
    <t>Информация о долговых обязательствах муниципального образования Олонецкого национального муниципального района на 01.10.2022г.</t>
  </si>
  <si>
    <t>Объем муниципального долга  на 1.10.2022г.</t>
  </si>
  <si>
    <t>Объем задолженности по процентам на 1.10.2022г.</t>
  </si>
  <si>
    <t>Объем муниципального долга  на 1.11.2022г.</t>
  </si>
  <si>
    <t>Объем задолженности по процентам на 1.11.2022г.</t>
  </si>
  <si>
    <t>Информация о долговых обязательствах муниципального образования Олонецкого национального муниципального района на 01.11.2022г.</t>
  </si>
  <si>
    <t>Глава  Олонецкого национального муниципального образования                                                              /     Мурый В.Н.    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</si>
</sst>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41" t="s">
        <v>32</v>
      </c>
      <c r="T1" s="141"/>
    </row>
    <row r="2" spans="19:20" ht="26.25" customHeight="1">
      <c r="S2" s="141"/>
      <c r="T2" s="14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1"/>
      <c r="H7" s="151"/>
      <c r="I7" s="151"/>
      <c r="J7" s="151"/>
      <c r="K7" s="151"/>
      <c r="L7" s="151"/>
      <c r="M7" s="151"/>
      <c r="N7" s="151"/>
      <c r="O7" s="9"/>
      <c r="P7" s="9"/>
    </row>
    <row r="8" ht="5.25" customHeight="1"/>
    <row r="9" ht="15" customHeight="1"/>
    <row r="10" spans="1:20" ht="52.5" customHeight="1">
      <c r="A10" s="148" t="s">
        <v>0</v>
      </c>
      <c r="B10" s="149" t="s">
        <v>13</v>
      </c>
      <c r="C10" s="149" t="s">
        <v>3</v>
      </c>
      <c r="D10" s="149" t="s">
        <v>9</v>
      </c>
      <c r="E10" s="149" t="s">
        <v>14</v>
      </c>
      <c r="F10" s="149" t="s">
        <v>11</v>
      </c>
      <c r="G10" s="149" t="s">
        <v>10</v>
      </c>
      <c r="H10" s="149" t="s">
        <v>6</v>
      </c>
      <c r="I10" s="149" t="s">
        <v>12</v>
      </c>
      <c r="J10" s="149" t="s">
        <v>29</v>
      </c>
      <c r="K10" s="149" t="s">
        <v>23</v>
      </c>
      <c r="L10" s="149" t="s">
        <v>24</v>
      </c>
      <c r="M10" s="149" t="s">
        <v>25</v>
      </c>
      <c r="N10" s="149" t="s">
        <v>26</v>
      </c>
      <c r="O10" s="155" t="s">
        <v>22</v>
      </c>
      <c r="P10" s="156"/>
      <c r="Q10" s="149" t="s">
        <v>15</v>
      </c>
      <c r="R10" s="149" t="s">
        <v>16</v>
      </c>
      <c r="S10" s="149" t="s">
        <v>8</v>
      </c>
      <c r="T10" s="149" t="s">
        <v>30</v>
      </c>
    </row>
    <row r="11" spans="1:20" s="13" customFormat="1" ht="94.5" customHeight="1">
      <c r="A11" s="148"/>
      <c r="B11" s="150"/>
      <c r="C11" s="150"/>
      <c r="D11" s="150"/>
      <c r="E11" s="152"/>
      <c r="F11" s="152"/>
      <c r="G11" s="150"/>
      <c r="H11" s="150"/>
      <c r="I11" s="150"/>
      <c r="J11" s="150"/>
      <c r="K11" s="150"/>
      <c r="L11" s="150"/>
      <c r="M11" s="150"/>
      <c r="N11" s="150"/>
      <c r="O11" s="40" t="s">
        <v>4</v>
      </c>
      <c r="P11" s="40" t="s">
        <v>5</v>
      </c>
      <c r="Q11" s="150"/>
      <c r="R11" s="150"/>
      <c r="S11" s="150"/>
      <c r="T11" s="15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45" t="s">
        <v>17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42" t="s">
        <v>18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42" t="s">
        <v>19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42" t="s">
        <v>20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42" t="s">
        <v>27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57" t="s">
        <v>31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53" t="s">
        <v>73</v>
      </c>
      <c r="H45" s="15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H7">
      <pane ySplit="3255" topLeftCell="A14" activePane="bottomLeft" state="split"/>
      <selection pane="topLeft" activeCell="O10" sqref="O10:P10"/>
      <selection pane="bottomLeft" activeCell="G19" sqref="G1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134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135</v>
      </c>
      <c r="P10" s="168"/>
      <c r="Q10" s="164" t="s">
        <v>15</v>
      </c>
      <c r="R10" s="164" t="s">
        <v>16</v>
      </c>
      <c r="S10" s="164" t="s">
        <v>8</v>
      </c>
      <c r="T10" s="164" t="s">
        <v>136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77" t="s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</f>
        <v>852164.3899999999</v>
      </c>
      <c r="S24" s="134">
        <f>108712.33+98191.78+108712.33+105205.48+108712.33+105205.48+108712.33+108712.33</f>
        <v>852164.3899999999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</f>
        <v>978165.3900000001</v>
      </c>
      <c r="S25" s="134">
        <f>124786.53+112710.42+124786.53+120761.16+124786.53+120761.16+124786.53+124786.53</f>
        <v>978165.3900000001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3059124.3099999996</v>
      </c>
      <c r="S26" s="132">
        <f t="shared" si="1"/>
        <v>3059124.3099999996</v>
      </c>
      <c r="T26" s="132">
        <f t="shared" si="1"/>
        <v>0</v>
      </c>
    </row>
    <row r="27" spans="1:20" s="62" customFormat="1" ht="18.75" customHeight="1">
      <c r="A27" s="177" t="s">
        <v>20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77" t="s">
        <v>27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80" t="s">
        <v>31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2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3132202.7099999995</v>
      </c>
      <c r="S34" s="132">
        <f t="shared" si="2"/>
        <v>3132202.7099999995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9" t="s">
        <v>73</v>
      </c>
      <c r="H40" s="169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G7">
      <pane ySplit="3255" topLeftCell="A4" activePane="bottomLeft" state="split"/>
      <selection pane="topLeft" activeCell="O10" sqref="O10:P10"/>
      <selection pane="bottomLeft" activeCell="S26" sqref="S26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140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141</v>
      </c>
      <c r="P10" s="168"/>
      <c r="Q10" s="164" t="s">
        <v>15</v>
      </c>
      <c r="R10" s="164" t="s">
        <v>16</v>
      </c>
      <c r="S10" s="164" t="s">
        <v>8</v>
      </c>
      <c r="T10" s="164" t="s">
        <v>142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77" t="s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108712.33+98191.78+108712.33+105205.48+108712.33+105205.48+108712.33+108712.33+105205.48</f>
        <v>957369.8699999999</v>
      </c>
      <c r="S24" s="134">
        <f>108712.33+98191.78+108712.33+105205.48+108712.33+105205.48+108712.33+108712.33+105205.48</f>
        <v>957369.8699999999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124786.53+112710.42+124786.53+120761.16+124786.53+120761.16+124786.53+124786.53+120761.16</f>
        <v>1098926.55</v>
      </c>
      <c r="S25" s="134">
        <f>124786.53+112710.42+124786.53+120761.16+124786.53+120761.16+124786.53+124786.53+120761.16</f>
        <v>1098926.55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3285090.9499999993</v>
      </c>
      <c r="S26" s="132">
        <f t="shared" si="1"/>
        <v>3285090.9499999993</v>
      </c>
      <c r="T26" s="132">
        <f t="shared" si="1"/>
        <v>0</v>
      </c>
    </row>
    <row r="27" spans="1:20" s="62" customFormat="1" ht="18.75" customHeight="1">
      <c r="A27" s="177" t="s">
        <v>20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77" t="s">
        <v>27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80" t="s">
        <v>31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2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3358169.349999999</v>
      </c>
      <c r="S34" s="132">
        <f t="shared" si="2"/>
        <v>3358169.349999999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9" t="s">
        <v>73</v>
      </c>
      <c r="H40" s="169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7">
      <selection activeCell="H44" sqref="H44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143</v>
      </c>
      <c r="P10" s="168"/>
      <c r="Q10" s="164" t="s">
        <v>15</v>
      </c>
      <c r="R10" s="164" t="s">
        <v>16</v>
      </c>
      <c r="S10" s="164" t="s">
        <v>8</v>
      </c>
      <c r="T10" s="164" t="s">
        <v>144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40">
        <v>0</v>
      </c>
      <c r="O17" s="140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 t="s">
        <v>137</v>
      </c>
      <c r="N18" s="139">
        <v>20181600</v>
      </c>
      <c r="O18" s="140">
        <f>J18+L18-N18</f>
        <v>0</v>
      </c>
      <c r="P18" s="73"/>
      <c r="Q18" s="75"/>
      <c r="R18" s="136">
        <f>28017.59+33596.62</f>
        <v>61614.21000000001</v>
      </c>
      <c r="S18" s="136">
        <f>28017.59+33596.62</f>
        <v>61614.21000000001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40">
        <v>0</v>
      </c>
      <c r="O19" s="140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20181600</v>
      </c>
      <c r="O20" s="132">
        <f aca="true" t="shared" si="0" ref="O20:T20">O17+O18+O19</f>
        <v>61200000</v>
      </c>
      <c r="P20" s="132">
        <f t="shared" si="0"/>
        <v>0</v>
      </c>
      <c r="Q20" s="132">
        <f t="shared" si="0"/>
        <v>0</v>
      </c>
      <c r="R20" s="132">
        <f t="shared" si="0"/>
        <v>73078.40000000001</v>
      </c>
      <c r="S20" s="132">
        <f t="shared" si="0"/>
        <v>73078.40000000001</v>
      </c>
      <c r="T20" s="132">
        <f t="shared" si="0"/>
        <v>0</v>
      </c>
    </row>
    <row r="21" spans="1:20" s="62" customFormat="1" ht="31.5" customHeight="1">
      <c r="A21" s="177" t="s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39">
        <v>20181600</v>
      </c>
      <c r="O22" s="140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39">
        <v>17900000</v>
      </c>
      <c r="O23" s="140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39"/>
      <c r="O24" s="140">
        <f>J24+L24-N24</f>
        <v>20000000</v>
      </c>
      <c r="P24" s="75"/>
      <c r="Q24" s="75"/>
      <c r="R24" s="134">
        <f>108712.33+98191.78+108712.33+105205.48+108712.33+105205.48+108712.33+108712.33+105205.48+108712.33</f>
        <v>1066082.2</v>
      </c>
      <c r="S24" s="134">
        <f>108712.33+98191.78+108712.33+105205.48+108712.33+105205.48+108712.33+108712.33+105205.48+108712.33</f>
        <v>1066082.2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39"/>
      <c r="O25" s="140">
        <f>J25+L25-N25</f>
        <v>19131000</v>
      </c>
      <c r="P25" s="75"/>
      <c r="Q25" s="75"/>
      <c r="R25" s="134">
        <f>124786.53+112710.42+124786.53+120761.16+124786.53+120761.16+124786.53+124786.53+120761.16+124786.53</f>
        <v>1223713.08</v>
      </c>
      <c r="S25" s="134">
        <f>124786.53+112710.42+124786.53+120761.16+124786.53+120761.16+124786.53+124786.53+120761.16+124786.53</f>
        <v>1223713.08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3518589.8099999996</v>
      </c>
      <c r="S26" s="132">
        <f t="shared" si="1"/>
        <v>3518589.8099999996</v>
      </c>
      <c r="T26" s="132">
        <f t="shared" si="1"/>
        <v>0</v>
      </c>
    </row>
    <row r="27" spans="1:20" s="62" customFormat="1" ht="18.75" customHeight="1">
      <c r="A27" s="177" t="s">
        <v>20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77" t="s">
        <v>27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80" t="s">
        <v>31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2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58263200</v>
      </c>
      <c r="O34" s="132">
        <f t="shared" si="2"/>
        <v>100331000</v>
      </c>
      <c r="P34" s="132">
        <f t="shared" si="2"/>
        <v>0</v>
      </c>
      <c r="Q34" s="132">
        <f t="shared" si="2"/>
        <v>0</v>
      </c>
      <c r="R34" s="132">
        <f t="shared" si="2"/>
        <v>3591668.2099999995</v>
      </c>
      <c r="S34" s="132">
        <f t="shared" si="2"/>
        <v>3591668.2099999995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146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9" t="s">
        <v>73</v>
      </c>
      <c r="H40" s="169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28" activePane="bottomLeft" state="split"/>
      <selection pane="topLeft" activeCell="U10" sqref="U1:V16384"/>
      <selection pane="bottomLeft" activeCell="G28" sqref="G28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101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87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99</v>
      </c>
      <c r="P10" s="168"/>
      <c r="Q10" s="164" t="s">
        <v>15</v>
      </c>
      <c r="R10" s="164" t="s">
        <v>16</v>
      </c>
      <c r="S10" s="164" t="s">
        <v>8</v>
      </c>
      <c r="T10" s="164" t="s">
        <v>100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96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97</v>
      </c>
      <c r="H20" s="110" t="s">
        <v>54</v>
      </c>
      <c r="I20" s="75" t="s">
        <v>39</v>
      </c>
      <c r="J20" s="101">
        <v>0</v>
      </c>
      <c r="K20" s="72" t="s">
        <v>98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77" t="s">
        <v>19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9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93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88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93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98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98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128</v>
      </c>
      <c r="H28" s="110" t="s">
        <v>54</v>
      </c>
      <c r="I28" s="75">
        <v>6.42</v>
      </c>
      <c r="J28" s="101">
        <v>17900000</v>
      </c>
      <c r="K28" s="114" t="s">
        <v>86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89</v>
      </c>
      <c r="C29" s="107" t="s">
        <v>90</v>
      </c>
      <c r="D29" s="108">
        <v>20000000</v>
      </c>
      <c r="E29" s="109" t="s">
        <v>36</v>
      </c>
      <c r="F29" s="101">
        <f t="shared" si="1"/>
        <v>20000000</v>
      </c>
      <c r="G29" s="72" t="s">
        <v>91</v>
      </c>
      <c r="H29" s="110" t="s">
        <v>54</v>
      </c>
      <c r="I29" s="75">
        <v>6.4</v>
      </c>
      <c r="J29" s="101">
        <v>0</v>
      </c>
      <c r="K29" s="114" t="s">
        <v>92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94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95</v>
      </c>
      <c r="H30" s="110" t="s">
        <v>54</v>
      </c>
      <c r="I30" s="75">
        <v>7.68</v>
      </c>
      <c r="J30" s="101">
        <v>0</v>
      </c>
      <c r="K30" s="72" t="s">
        <v>95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77" t="s">
        <v>20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9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77" t="s">
        <v>27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9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80" t="s">
        <v>31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2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108</v>
      </c>
      <c r="B41" s="128"/>
      <c r="C41" s="128"/>
      <c r="D41" s="129"/>
      <c r="E41" s="129"/>
      <c r="F41" s="129"/>
      <c r="G41" s="130"/>
      <c r="H41" s="130"/>
      <c r="I41" s="61" t="s">
        <v>107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69" t="s">
        <v>73</v>
      </c>
      <c r="H45" s="170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G45:H45"/>
    <mergeCell ref="A13:T13"/>
    <mergeCell ref="A16:T16"/>
    <mergeCell ref="A22:T22"/>
    <mergeCell ref="A32:T32"/>
    <mergeCell ref="A35:T35"/>
    <mergeCell ref="A38:T38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1" activePane="bottomLeft" state="split"/>
      <selection pane="topLeft" activeCell="O10" sqref="O10:P10"/>
      <selection pane="bottomLeft" activeCell="D21" sqref="D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102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105</v>
      </c>
      <c r="P10" s="168"/>
      <c r="Q10" s="164" t="s">
        <v>15</v>
      </c>
      <c r="R10" s="164" t="s">
        <v>16</v>
      </c>
      <c r="S10" s="164" t="s">
        <v>8</v>
      </c>
      <c r="T10" s="164" t="s">
        <v>104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7" t="s">
        <v>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77" t="s">
        <v>20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7" t="s">
        <v>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80" t="s">
        <v>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9" t="s">
        <v>73</v>
      </c>
      <c r="H38" s="170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0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109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110</v>
      </c>
      <c r="P10" s="168"/>
      <c r="Q10" s="164" t="s">
        <v>15</v>
      </c>
      <c r="R10" s="164" t="s">
        <v>16</v>
      </c>
      <c r="S10" s="164" t="s">
        <v>8</v>
      </c>
      <c r="T10" s="164" t="s">
        <v>111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7" t="s">
        <v>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77" t="s">
        <v>20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7" t="s">
        <v>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80" t="s">
        <v>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9" t="s">
        <v>73</v>
      </c>
      <c r="H38" s="170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25" activePane="bottomLeft" state="split"/>
      <selection pane="topLeft" activeCell="K10" sqref="K10:K11"/>
      <selection pane="topRight" activeCell="L7" sqref="L7"/>
      <selection pane="bottomLeft" activeCell="G21" sqref="G21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6.1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112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114</v>
      </c>
      <c r="P10" s="168"/>
      <c r="Q10" s="164" t="s">
        <v>15</v>
      </c>
      <c r="R10" s="164" t="s">
        <v>16</v>
      </c>
      <c r="S10" s="164" t="s">
        <v>8</v>
      </c>
      <c r="T10" s="164" t="s">
        <v>113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7" t="s">
        <v>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77" t="s">
        <v>20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7" t="s">
        <v>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80" t="s">
        <v>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9" t="s">
        <v>73</v>
      </c>
      <c r="H38" s="170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4">
      <pane xSplit="15165" ySplit="3270" topLeftCell="Q26" activePane="bottomLeft" state="split"/>
      <selection pane="topLeft" activeCell="A7" sqref="A1:IV16384"/>
      <selection pane="topRight" activeCell="L7" sqref="L7"/>
      <selection pane="bottomLeft" activeCell="G21" sqref="G21"/>
      <selection pane="bottomRight" activeCell="A31" sqref="A31:T3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5.2539062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116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114</v>
      </c>
      <c r="P10" s="168"/>
      <c r="Q10" s="164" t="s">
        <v>15</v>
      </c>
      <c r="R10" s="164" t="s">
        <v>16</v>
      </c>
      <c r="S10" s="164" t="s">
        <v>8</v>
      </c>
      <c r="T10" s="164" t="s">
        <v>115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7" t="s">
        <v>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</f>
        <v>480040.64</v>
      </c>
      <c r="S20" s="134">
        <f>123613.13+112134.49+124148.91+120144.11</f>
        <v>480040.64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</f>
        <v>377884.12999999995</v>
      </c>
      <c r="S21" s="134">
        <f>97620.06+88172.97+97620.06+94471.04</f>
        <v>377884.12999999995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</f>
        <v>420821.92</v>
      </c>
      <c r="S22" s="134">
        <f>108712.33+98191.78+108712.33+105205.48</f>
        <v>420821.92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</f>
        <v>483044.64</v>
      </c>
      <c r="S23" s="134">
        <f>124786.53+112710.42+124786.53+120761.16</f>
        <v>483044.64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1761791.33</v>
      </c>
      <c r="S24" s="132">
        <f t="shared" si="1"/>
        <v>1761791.33</v>
      </c>
      <c r="T24" s="132">
        <f t="shared" si="1"/>
        <v>0</v>
      </c>
    </row>
    <row r="25" spans="1:20" s="62" customFormat="1" ht="18.75" customHeight="1">
      <c r="A25" s="177" t="s">
        <v>20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7" t="s">
        <v>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80" t="s">
        <v>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1761791.33</v>
      </c>
      <c r="S32" s="132">
        <f t="shared" si="2"/>
        <v>1761791.33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9" t="s">
        <v>73</v>
      </c>
      <c r="H38" s="170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9">
      <selection activeCell="G21" sqref="G21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117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118</v>
      </c>
      <c r="P10" s="168"/>
      <c r="Q10" s="164" t="s">
        <v>15</v>
      </c>
      <c r="R10" s="164" t="s">
        <v>16</v>
      </c>
      <c r="S10" s="164" t="s">
        <v>8</v>
      </c>
      <c r="T10" s="164" t="s">
        <v>119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4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77" t="s">
        <v>19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9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123613.13+112134.49+124148.91+120144.11+124148.91</f>
        <v>604189.55</v>
      </c>
      <c r="S20" s="134">
        <f>123613.13+112134.49+124148.91+120144.11+124148.91</f>
        <v>604189.55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128</v>
      </c>
      <c r="H21" s="110" t="s">
        <v>54</v>
      </c>
      <c r="I21" s="75">
        <v>6.42</v>
      </c>
      <c r="J21" s="101">
        <v>17900000</v>
      </c>
      <c r="K21" s="114" t="s">
        <v>86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97620.06+88172.97+97620.06+94471.04+97620.06</f>
        <v>475504.18999999994</v>
      </c>
      <c r="S21" s="134">
        <f>97620.06+88172.97+97620.06+94471.04+97620.06</f>
        <v>475504.18999999994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89</v>
      </c>
      <c r="C22" s="107" t="s">
        <v>90</v>
      </c>
      <c r="D22" s="108">
        <v>20000000</v>
      </c>
      <c r="E22" s="109" t="s">
        <v>36</v>
      </c>
      <c r="F22" s="101">
        <f>O22</f>
        <v>20000000</v>
      </c>
      <c r="G22" s="72" t="s">
        <v>91</v>
      </c>
      <c r="H22" s="110" t="s">
        <v>54</v>
      </c>
      <c r="I22" s="75">
        <v>6.4</v>
      </c>
      <c r="J22" s="101">
        <v>20000000</v>
      </c>
      <c r="K22" s="114" t="s">
        <v>92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108712.33+98191.78+108712.33+105205.48+108712.33</f>
        <v>529534.25</v>
      </c>
      <c r="S22" s="134">
        <f>108712.33+98191.78+108712.33+105205.48+108712.33</f>
        <v>529534.25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94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95</v>
      </c>
      <c r="H23" s="110" t="s">
        <v>54</v>
      </c>
      <c r="I23" s="75">
        <v>7.68</v>
      </c>
      <c r="J23" s="101">
        <v>19131000</v>
      </c>
      <c r="K23" s="72" t="s">
        <v>95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124786.53+112710.42+124786.53+120761.16+124786.53</f>
        <v>607831.17</v>
      </c>
      <c r="S23" s="134">
        <f>124786.53+112710.42+124786.53+120761.16+124786.53</f>
        <v>607831.17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2217059.16</v>
      </c>
      <c r="S24" s="132">
        <f t="shared" si="1"/>
        <v>2217059.16</v>
      </c>
      <c r="T24" s="132">
        <f t="shared" si="1"/>
        <v>0</v>
      </c>
    </row>
    <row r="25" spans="1:20" s="62" customFormat="1" ht="18.75" customHeight="1">
      <c r="A25" s="177" t="s">
        <v>20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9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77" t="s">
        <v>27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9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80" t="s">
        <v>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2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2217059.16</v>
      </c>
      <c r="S32" s="132">
        <f t="shared" si="2"/>
        <v>2217059.16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106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69" t="s">
        <v>73</v>
      </c>
      <c r="H38" s="170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0">
      <pane ySplit="3255" topLeftCell="A16" activePane="bottomLeft" state="split"/>
      <selection pane="topLeft" activeCell="O10" sqref="O10:P10"/>
      <selection pane="bottomLeft" activeCell="A35" sqref="A35:IV42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126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125</v>
      </c>
      <c r="P10" s="168"/>
      <c r="Q10" s="164" t="s">
        <v>15</v>
      </c>
      <c r="R10" s="164" t="s">
        <v>16</v>
      </c>
      <c r="S10" s="164" t="s">
        <v>8</v>
      </c>
      <c r="T10" s="164" t="s">
        <v>127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v>11464.19</v>
      </c>
      <c r="S17" s="136"/>
      <c r="T17" s="111">
        <f>Q17+R17-S17</f>
        <v>11464.19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134">
        <v>0</v>
      </c>
      <c r="O18" s="134">
        <f>J18+L18-N18</f>
        <v>20181600</v>
      </c>
      <c r="P18" s="73"/>
      <c r="Q18" s="73"/>
      <c r="R18" s="136">
        <v>28017.59</v>
      </c>
      <c r="S18" s="136"/>
      <c r="T18" s="111">
        <f>Q18+R18-S18</f>
        <v>28017.59</v>
      </c>
    </row>
    <row r="19" spans="1:20" s="62" customFormat="1" ht="18.75" customHeight="1">
      <c r="A19" s="112" t="s">
        <v>1</v>
      </c>
      <c r="B19" s="113"/>
      <c r="C19" s="74" t="s">
        <v>7</v>
      </c>
      <c r="D19" s="74" t="s">
        <v>7</v>
      </c>
      <c r="E19" s="74" t="s">
        <v>7</v>
      </c>
      <c r="F19" s="132">
        <f>F17+F18</f>
        <v>43300000</v>
      </c>
      <c r="G19" s="74" t="s">
        <v>7</v>
      </c>
      <c r="H19" s="74" t="s">
        <v>7</v>
      </c>
      <c r="I19" s="74" t="s">
        <v>7</v>
      </c>
      <c r="J19" s="132">
        <f>J17+J18</f>
        <v>23118400</v>
      </c>
      <c r="K19" s="74" t="s">
        <v>7</v>
      </c>
      <c r="L19" s="132">
        <f>L17+L18</f>
        <v>20181600</v>
      </c>
      <c r="M19" s="74" t="s">
        <v>7</v>
      </c>
      <c r="N19" s="132">
        <f aca="true" t="shared" si="0" ref="N19:T19">N17+N18</f>
        <v>0</v>
      </c>
      <c r="O19" s="132">
        <f t="shared" si="0"/>
        <v>43300000</v>
      </c>
      <c r="P19" s="132">
        <f t="shared" si="0"/>
        <v>0</v>
      </c>
      <c r="Q19" s="132">
        <f t="shared" si="0"/>
        <v>0</v>
      </c>
      <c r="R19" s="132">
        <f t="shared" si="0"/>
        <v>39481.78</v>
      </c>
      <c r="S19" s="132">
        <f t="shared" si="0"/>
        <v>0</v>
      </c>
      <c r="T19" s="132">
        <f t="shared" si="0"/>
        <v>39481.78</v>
      </c>
    </row>
    <row r="20" spans="1:20" s="62" customFormat="1" ht="31.5" customHeight="1">
      <c r="A20" s="177" t="s">
        <v>19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9"/>
    </row>
    <row r="21" spans="1:20" s="62" customFormat="1" ht="71.25" customHeight="1">
      <c r="A21" s="138">
        <v>5</v>
      </c>
      <c r="B21" s="106" t="s">
        <v>81</v>
      </c>
      <c r="C21" s="107" t="s">
        <v>82</v>
      </c>
      <c r="D21" s="108">
        <v>26000000</v>
      </c>
      <c r="E21" s="109" t="s">
        <v>36</v>
      </c>
      <c r="F21" s="101">
        <f>O21</f>
        <v>0</v>
      </c>
      <c r="G21" s="72" t="s">
        <v>83</v>
      </c>
      <c r="H21" s="110" t="s">
        <v>54</v>
      </c>
      <c r="I21" s="75">
        <v>7.24</v>
      </c>
      <c r="J21" s="101">
        <v>20181600</v>
      </c>
      <c r="K21" s="114" t="s">
        <v>84</v>
      </c>
      <c r="L21" s="73"/>
      <c r="M21" s="72" t="s">
        <v>121</v>
      </c>
      <c r="N21" s="101">
        <v>20181600</v>
      </c>
      <c r="O21" s="134">
        <f>J21+L21-N21</f>
        <v>0</v>
      </c>
      <c r="P21" s="75"/>
      <c r="Q21" s="75"/>
      <c r="R21" s="134">
        <f>123613.13+112134.49+124148.91+120144.11+124148.91+64076.86</f>
        <v>668266.41</v>
      </c>
      <c r="S21" s="134">
        <f>123613.13+112134.49+124148.91+120144.11+124148.91+64076.86</f>
        <v>668266.41</v>
      </c>
      <c r="T21" s="134">
        <f>Q21+R21-S21</f>
        <v>0</v>
      </c>
    </row>
    <row r="22" spans="1:20" s="62" customFormat="1" ht="67.5" customHeight="1">
      <c r="A22" s="138">
        <v>6</v>
      </c>
      <c r="B22" s="106" t="s">
        <v>85</v>
      </c>
      <c r="C22" s="107" t="s">
        <v>58</v>
      </c>
      <c r="D22" s="108">
        <v>17900000</v>
      </c>
      <c r="E22" s="109" t="s">
        <v>36</v>
      </c>
      <c r="F22" s="101">
        <f>O22</f>
        <v>0</v>
      </c>
      <c r="G22" s="72" t="s">
        <v>128</v>
      </c>
      <c r="H22" s="110" t="s">
        <v>54</v>
      </c>
      <c r="I22" s="75">
        <v>6.42</v>
      </c>
      <c r="J22" s="101">
        <v>17900000</v>
      </c>
      <c r="K22" s="114" t="s">
        <v>86</v>
      </c>
      <c r="L22" s="73"/>
      <c r="M22" s="72" t="s">
        <v>120</v>
      </c>
      <c r="N22" s="101">
        <v>17900000</v>
      </c>
      <c r="O22" s="134">
        <f>J22+L22-N22</f>
        <v>0</v>
      </c>
      <c r="P22" s="75"/>
      <c r="Q22" s="75"/>
      <c r="R22" s="134">
        <f>97620.06+88172.97+97620.06+94471.04+97620.06+85023.93</f>
        <v>560528.1199999999</v>
      </c>
      <c r="S22" s="134">
        <f>97620.06+88172.97+97620.06+94471.04+97620.06+85023.93</f>
        <v>560528.1199999999</v>
      </c>
      <c r="T22" s="134">
        <f>Q22+R22-S22</f>
        <v>0</v>
      </c>
    </row>
    <row r="23" spans="1:20" s="62" customFormat="1" ht="76.5" customHeight="1">
      <c r="A23" s="138">
        <v>7</v>
      </c>
      <c r="B23" s="106" t="s">
        <v>89</v>
      </c>
      <c r="C23" s="107" t="s">
        <v>90</v>
      </c>
      <c r="D23" s="108">
        <v>20000000</v>
      </c>
      <c r="E23" s="109" t="s">
        <v>36</v>
      </c>
      <c r="F23" s="101">
        <f>O23</f>
        <v>20000000</v>
      </c>
      <c r="G23" s="72" t="s">
        <v>91</v>
      </c>
      <c r="H23" s="110" t="s">
        <v>54</v>
      </c>
      <c r="I23" s="75">
        <v>6.4</v>
      </c>
      <c r="J23" s="101">
        <v>20000000</v>
      </c>
      <c r="K23" s="114" t="s">
        <v>92</v>
      </c>
      <c r="L23" s="101"/>
      <c r="M23" s="72"/>
      <c r="N23" s="101"/>
      <c r="O23" s="134">
        <f>J23+L23-N23</f>
        <v>20000000</v>
      </c>
      <c r="P23" s="75"/>
      <c r="Q23" s="75"/>
      <c r="R23" s="134">
        <f>108712.33+98191.78+108712.33+105205.48+108712.33+105205.48</f>
        <v>634739.73</v>
      </c>
      <c r="S23" s="134">
        <f>108712.33+98191.78+108712.33+105205.48+108712.33+105205.48</f>
        <v>634739.73</v>
      </c>
      <c r="T23" s="134">
        <f>Q23+R23-S23</f>
        <v>0</v>
      </c>
    </row>
    <row r="24" spans="1:20" s="62" customFormat="1" ht="72" customHeight="1">
      <c r="A24" s="138">
        <v>8</v>
      </c>
      <c r="B24" s="106" t="s">
        <v>94</v>
      </c>
      <c r="C24" s="107" t="s">
        <v>68</v>
      </c>
      <c r="D24" s="108">
        <v>19131000</v>
      </c>
      <c r="E24" s="109" t="s">
        <v>36</v>
      </c>
      <c r="F24" s="101">
        <f>O24</f>
        <v>19131000</v>
      </c>
      <c r="G24" s="72" t="s">
        <v>95</v>
      </c>
      <c r="H24" s="110" t="s">
        <v>54</v>
      </c>
      <c r="I24" s="75">
        <v>7.68</v>
      </c>
      <c r="J24" s="101">
        <v>19131000</v>
      </c>
      <c r="K24" s="72" t="s">
        <v>95</v>
      </c>
      <c r="L24" s="101"/>
      <c r="M24" s="72"/>
      <c r="N24" s="101"/>
      <c r="O24" s="134">
        <f>J24+L24-N24</f>
        <v>19131000</v>
      </c>
      <c r="P24" s="75"/>
      <c r="Q24" s="75"/>
      <c r="R24" s="134">
        <f>124786.53+112710.42+124786.53+120761.16+124786.53+120761.16</f>
        <v>728592.3300000001</v>
      </c>
      <c r="S24" s="134">
        <f>124786.53+112710.42+124786.53+120761.16+124786.53+120761.16</f>
        <v>728592.3300000001</v>
      </c>
      <c r="T24" s="134">
        <f>Q24+R24-S24</f>
        <v>0</v>
      </c>
    </row>
    <row r="25" spans="1:20" s="62" customFormat="1" ht="18.75" customHeight="1">
      <c r="A25" s="112" t="s">
        <v>1</v>
      </c>
      <c r="B25" s="113"/>
      <c r="C25" s="74" t="s">
        <v>7</v>
      </c>
      <c r="D25" s="74" t="s">
        <v>7</v>
      </c>
      <c r="E25" s="74" t="s">
        <v>7</v>
      </c>
      <c r="F25" s="132">
        <f>F21+F22+F23+F24</f>
        <v>39131000</v>
      </c>
      <c r="G25" s="74" t="s">
        <v>7</v>
      </c>
      <c r="H25" s="74" t="s">
        <v>7</v>
      </c>
      <c r="I25" s="74" t="s">
        <v>7</v>
      </c>
      <c r="J25" s="132">
        <f>J21+J22+J23+J24</f>
        <v>77212600</v>
      </c>
      <c r="K25" s="132" t="s">
        <v>7</v>
      </c>
      <c r="L25" s="132">
        <f>L21+L22+L23+L24</f>
        <v>0</v>
      </c>
      <c r="M25" s="132" t="s">
        <v>7</v>
      </c>
      <c r="N25" s="132">
        <f aca="true" t="shared" si="1" ref="N25:T25">N21+N22+N23+N24</f>
        <v>38081600</v>
      </c>
      <c r="O25" s="132">
        <f t="shared" si="1"/>
        <v>39131000</v>
      </c>
      <c r="P25" s="132">
        <f t="shared" si="1"/>
        <v>0</v>
      </c>
      <c r="Q25" s="132">
        <f t="shared" si="1"/>
        <v>0</v>
      </c>
      <c r="R25" s="132">
        <f t="shared" si="1"/>
        <v>2592126.59</v>
      </c>
      <c r="S25" s="132">
        <f t="shared" si="1"/>
        <v>2592126.59</v>
      </c>
      <c r="T25" s="132">
        <f t="shared" si="1"/>
        <v>0</v>
      </c>
    </row>
    <row r="26" spans="1:20" s="62" customFormat="1" ht="18.75" customHeight="1">
      <c r="A26" s="177" t="s">
        <v>20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9"/>
    </row>
    <row r="27" spans="1:20" s="62" customFormat="1" ht="2.25" customHeight="1">
      <c r="A27" s="105"/>
      <c r="B27" s="113"/>
      <c r="C27" s="115"/>
      <c r="D27" s="74"/>
      <c r="E27" s="116"/>
      <c r="F27" s="116"/>
      <c r="G27" s="117"/>
      <c r="H27" s="118"/>
      <c r="I27" s="73"/>
      <c r="J27" s="119"/>
      <c r="K27" s="73"/>
      <c r="L27" s="73"/>
      <c r="M27" s="73"/>
      <c r="N27" s="120"/>
      <c r="O27" s="73"/>
      <c r="P27" s="73"/>
      <c r="Q27" s="73"/>
      <c r="R27" s="73"/>
      <c r="S27" s="73"/>
      <c r="T27" s="111"/>
    </row>
    <row r="28" spans="1:20" s="62" customFormat="1" ht="18.75" customHeight="1">
      <c r="A28" s="112" t="s">
        <v>1</v>
      </c>
      <c r="B28" s="113"/>
      <c r="C28" s="74" t="s">
        <v>7</v>
      </c>
      <c r="D28" s="74" t="s">
        <v>7</v>
      </c>
      <c r="E28" s="74" t="s">
        <v>7</v>
      </c>
      <c r="F28" s="74"/>
      <c r="G28" s="74" t="s">
        <v>7</v>
      </c>
      <c r="H28" s="74" t="s">
        <v>7</v>
      </c>
      <c r="I28" s="74" t="s">
        <v>7</v>
      </c>
      <c r="J28" s="119"/>
      <c r="K28" s="74" t="s">
        <v>7</v>
      </c>
      <c r="L28" s="73"/>
      <c r="M28" s="74" t="s">
        <v>7</v>
      </c>
      <c r="N28" s="120"/>
      <c r="O28" s="73"/>
      <c r="P28" s="73"/>
      <c r="Q28" s="73"/>
      <c r="R28" s="73"/>
      <c r="S28" s="73"/>
      <c r="T28" s="111"/>
    </row>
    <row r="29" spans="1:20" s="62" customFormat="1" ht="22.5" customHeight="1">
      <c r="A29" s="177" t="s">
        <v>27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9"/>
    </row>
    <row r="30" spans="1:20" s="62" customFormat="1" ht="3" customHeight="1" hidden="1">
      <c r="A30" s="105"/>
      <c r="B30" s="113"/>
      <c r="C30" s="115"/>
      <c r="D30" s="74"/>
      <c r="E30" s="116"/>
      <c r="F30" s="116"/>
      <c r="G30" s="117"/>
      <c r="H30" s="118"/>
      <c r="I30" s="73"/>
      <c r="J30" s="119"/>
      <c r="K30" s="73"/>
      <c r="L30" s="73"/>
      <c r="M30" s="73"/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/>
      <c r="F31" s="74"/>
      <c r="G31" s="74" t="s">
        <v>7</v>
      </c>
      <c r="H31" s="74" t="s">
        <v>7</v>
      </c>
      <c r="I31" s="74" t="s">
        <v>7</v>
      </c>
      <c r="J31" s="119"/>
      <c r="K31" s="74" t="s">
        <v>7</v>
      </c>
      <c r="L31" s="73"/>
      <c r="M31" s="74" t="s">
        <v>7</v>
      </c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80" t="s">
        <v>31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2"/>
    </row>
    <row r="33" spans="1:20" s="122" customFormat="1" ht="21.75" customHeight="1">
      <c r="A33" s="121"/>
      <c r="B33" s="121"/>
      <c r="C33" s="74" t="s">
        <v>7</v>
      </c>
      <c r="D33" s="74" t="s">
        <v>7</v>
      </c>
      <c r="E33" s="74" t="s">
        <v>7</v>
      </c>
      <c r="F33" s="132">
        <f>F19+F25</f>
        <v>82431000</v>
      </c>
      <c r="G33" s="74" t="s">
        <v>7</v>
      </c>
      <c r="H33" s="74" t="s">
        <v>7</v>
      </c>
      <c r="I33" s="74" t="s">
        <v>7</v>
      </c>
      <c r="J33" s="132">
        <f>J19+J25</f>
        <v>100331000</v>
      </c>
      <c r="K33" s="132" t="s">
        <v>7</v>
      </c>
      <c r="L33" s="132">
        <f>L19+L25</f>
        <v>20181600</v>
      </c>
      <c r="M33" s="132" t="s">
        <v>7</v>
      </c>
      <c r="N33" s="132">
        <f aca="true" t="shared" si="2" ref="N33:T33">N19+N25</f>
        <v>38081600</v>
      </c>
      <c r="O33" s="132">
        <f t="shared" si="2"/>
        <v>82431000</v>
      </c>
      <c r="P33" s="132">
        <f t="shared" si="2"/>
        <v>0</v>
      </c>
      <c r="Q33" s="132">
        <f t="shared" si="2"/>
        <v>0</v>
      </c>
      <c r="R33" s="132">
        <f t="shared" si="2"/>
        <v>2631608.3699999996</v>
      </c>
      <c r="S33" s="132">
        <f t="shared" si="2"/>
        <v>2592126.59</v>
      </c>
      <c r="T33" s="132">
        <f t="shared" si="2"/>
        <v>39481.78</v>
      </c>
    </row>
    <row r="34" spans="1:20" ht="10.5" customHeight="1">
      <c r="A34" s="123"/>
      <c r="B34" s="124"/>
      <c r="C34" s="124"/>
      <c r="D34" s="125"/>
      <c r="E34" s="125"/>
      <c r="F34" s="125"/>
      <c r="G34" s="126"/>
      <c r="H34" s="126"/>
      <c r="I34" s="70"/>
      <c r="J34" s="70"/>
      <c r="K34" s="67"/>
      <c r="L34" s="67"/>
      <c r="M34" s="67"/>
      <c r="N34" s="67"/>
      <c r="O34" s="70"/>
      <c r="P34" s="70"/>
      <c r="Q34" s="70"/>
      <c r="R34" s="70"/>
      <c r="S34" s="70"/>
      <c r="T34" s="70"/>
    </row>
    <row r="35" spans="1:11" ht="20.25" customHeight="1">
      <c r="A35" s="127" t="s">
        <v>106</v>
      </c>
      <c r="B35" s="128"/>
      <c r="C35" s="128"/>
      <c r="D35" s="129"/>
      <c r="E35" s="129"/>
      <c r="F35" s="129"/>
      <c r="G35" s="130"/>
      <c r="H35" s="130"/>
      <c r="J35" s="127"/>
      <c r="K35" s="127"/>
    </row>
    <row r="37" spans="1:11" ht="14.25" customHeight="1">
      <c r="A37" s="127" t="s">
        <v>70</v>
      </c>
      <c r="B37" s="128"/>
      <c r="C37" s="128"/>
      <c r="D37" s="129"/>
      <c r="E37" s="129"/>
      <c r="F37" s="129"/>
      <c r="G37" s="130"/>
      <c r="H37" s="130"/>
      <c r="J37" s="127"/>
      <c r="K37" s="127"/>
    </row>
    <row r="39" spans="1:11" ht="14.25" customHeight="1">
      <c r="A39" s="127" t="s">
        <v>71</v>
      </c>
      <c r="B39" s="128"/>
      <c r="C39" s="128"/>
      <c r="D39" s="129"/>
      <c r="E39" s="129"/>
      <c r="F39" s="129"/>
      <c r="G39" s="169" t="s">
        <v>73</v>
      </c>
      <c r="H39" s="170"/>
      <c r="J39" s="127"/>
      <c r="K39" s="127"/>
    </row>
    <row r="40" ht="12" customHeight="1"/>
    <row r="41" ht="12.75" hidden="1"/>
    <row r="42" ht="11.25" customHeight="1">
      <c r="A42" s="61" t="s">
        <v>21</v>
      </c>
    </row>
    <row r="43" spans="1:11" ht="12.75">
      <c r="A43" s="127"/>
      <c r="B43" s="128"/>
      <c r="C43" s="128"/>
      <c r="D43" s="129"/>
      <c r="E43" s="129"/>
      <c r="F43" s="129"/>
      <c r="G43" s="130"/>
      <c r="H43" s="130"/>
      <c r="J43" s="127"/>
      <c r="K43" s="127"/>
    </row>
    <row r="54" spans="1:22" s="77" customFormat="1" ht="16.5" customHeight="1">
      <c r="A54" s="6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  <row r="55" spans="1:22" s="77" customFormat="1" ht="30" customHeight="1">
      <c r="A55" s="61"/>
      <c r="B55" s="13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9:H39"/>
    <mergeCell ref="A13:T13"/>
    <mergeCell ref="A16:T16"/>
    <mergeCell ref="A20:T20"/>
    <mergeCell ref="A26:T26"/>
    <mergeCell ref="A29:T29"/>
    <mergeCell ref="A32:T32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G7">
      <pane ySplit="3255" topLeftCell="A14" activePane="bottomLeft" state="split"/>
      <selection pane="topLeft" activeCell="T10" sqref="T10:T11"/>
      <selection pane="bottomLeft" activeCell="O17" sqref="O17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4.8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4.75390625" style="61" customWidth="1"/>
    <col min="21" max="21" width="2.375" style="61" customWidth="1"/>
    <col min="22" max="22" width="1.75390625" style="61" customWidth="1"/>
    <col min="23" max="16384" width="9.125" style="61" customWidth="1"/>
  </cols>
  <sheetData>
    <row r="1" spans="19:20" ht="12.75">
      <c r="S1" s="160" t="s">
        <v>80</v>
      </c>
      <c r="T1" s="160"/>
    </row>
    <row r="2" spans="19:20" ht="26.25" customHeight="1">
      <c r="S2" s="160"/>
      <c r="T2" s="160"/>
    </row>
    <row r="3" spans="1:20" ht="21.75" customHeight="1">
      <c r="A3" s="161" t="s">
        <v>130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62"/>
      <c r="H7" s="162"/>
      <c r="I7" s="162"/>
      <c r="J7" s="162"/>
      <c r="K7" s="162"/>
      <c r="L7" s="162"/>
      <c r="M7" s="162"/>
      <c r="N7" s="162"/>
      <c r="O7" s="84"/>
      <c r="P7" s="84"/>
    </row>
    <row r="8" ht="5.25" customHeight="1"/>
    <row r="9" ht="15" customHeight="1"/>
    <row r="10" spans="1:20" ht="52.5" customHeight="1">
      <c r="A10" s="163" t="s">
        <v>0</v>
      </c>
      <c r="B10" s="164" t="s">
        <v>13</v>
      </c>
      <c r="C10" s="164" t="s">
        <v>3</v>
      </c>
      <c r="D10" s="164" t="s">
        <v>9</v>
      </c>
      <c r="E10" s="164" t="s">
        <v>14</v>
      </c>
      <c r="F10" s="164" t="s">
        <v>11</v>
      </c>
      <c r="G10" s="164" t="s">
        <v>10</v>
      </c>
      <c r="H10" s="164" t="s">
        <v>6</v>
      </c>
      <c r="I10" s="164" t="s">
        <v>12</v>
      </c>
      <c r="J10" s="164" t="s">
        <v>103</v>
      </c>
      <c r="K10" s="164" t="s">
        <v>23</v>
      </c>
      <c r="L10" s="164" t="s">
        <v>24</v>
      </c>
      <c r="M10" s="164" t="s">
        <v>25</v>
      </c>
      <c r="N10" s="164" t="s">
        <v>26</v>
      </c>
      <c r="O10" s="167" t="s">
        <v>131</v>
      </c>
      <c r="P10" s="168"/>
      <c r="Q10" s="164" t="s">
        <v>15</v>
      </c>
      <c r="R10" s="164" t="s">
        <v>16</v>
      </c>
      <c r="S10" s="164" t="s">
        <v>8</v>
      </c>
      <c r="T10" s="164" t="s">
        <v>139</v>
      </c>
    </row>
    <row r="11" spans="1:20" s="86" customFormat="1" ht="94.5" customHeight="1">
      <c r="A11" s="163"/>
      <c r="B11" s="165"/>
      <c r="C11" s="165"/>
      <c r="D11" s="165"/>
      <c r="E11" s="166"/>
      <c r="F11" s="166"/>
      <c r="G11" s="165"/>
      <c r="H11" s="165"/>
      <c r="I11" s="165"/>
      <c r="J11" s="165"/>
      <c r="K11" s="165"/>
      <c r="L11" s="165"/>
      <c r="M11" s="165"/>
      <c r="N11" s="165"/>
      <c r="O11" s="76" t="s">
        <v>4</v>
      </c>
      <c r="P11" s="76" t="s">
        <v>5</v>
      </c>
      <c r="Q11" s="165"/>
      <c r="R11" s="165"/>
      <c r="S11" s="165"/>
      <c r="T11" s="165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71" t="s">
        <v>17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3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74" t="s">
        <v>18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6"/>
    </row>
    <row r="17" spans="1:20" s="62" customFormat="1" ht="71.25" customHeight="1">
      <c r="A17" s="138">
        <v>1</v>
      </c>
      <c r="B17" s="106" t="s">
        <v>96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97</v>
      </c>
      <c r="H17" s="110" t="s">
        <v>54</v>
      </c>
      <c r="I17" s="75" t="s">
        <v>39</v>
      </c>
      <c r="J17" s="101">
        <v>23118400</v>
      </c>
      <c r="K17" s="72" t="s">
        <v>98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>
        <f>11464.19</f>
        <v>11464.19</v>
      </c>
      <c r="S17" s="136">
        <v>11464.19</v>
      </c>
      <c r="T17" s="111">
        <f>Q17+R17-S17</f>
        <v>0</v>
      </c>
    </row>
    <row r="18" spans="1:20" s="62" customFormat="1" ht="71.25" customHeight="1">
      <c r="A18" s="138">
        <v>2</v>
      </c>
      <c r="B18" s="106" t="s">
        <v>129</v>
      </c>
      <c r="C18" s="107" t="s">
        <v>34</v>
      </c>
      <c r="D18" s="101">
        <v>20181600</v>
      </c>
      <c r="E18" s="109" t="s">
        <v>36</v>
      </c>
      <c r="F18" s="101">
        <v>20181600</v>
      </c>
      <c r="G18" s="72" t="s">
        <v>122</v>
      </c>
      <c r="H18" s="110" t="s">
        <v>54</v>
      </c>
      <c r="I18" s="75" t="s">
        <v>123</v>
      </c>
      <c r="J18" s="101">
        <v>0</v>
      </c>
      <c r="K18" s="72" t="s">
        <v>124</v>
      </c>
      <c r="L18" s="101">
        <v>20181600</v>
      </c>
      <c r="M18" s="72"/>
      <c r="N18" s="75">
        <v>16181600</v>
      </c>
      <c r="O18" s="134">
        <f>J18+L18-N18</f>
        <v>4000000</v>
      </c>
      <c r="P18" s="73"/>
      <c r="Q18" s="75"/>
      <c r="R18" s="136">
        <v>28017.59</v>
      </c>
      <c r="S18" s="136">
        <v>28017.59</v>
      </c>
      <c r="T18" s="111">
        <f>Q18+R18-S18</f>
        <v>0</v>
      </c>
    </row>
    <row r="19" spans="1:20" s="62" customFormat="1" ht="71.25" customHeight="1">
      <c r="A19" s="138">
        <v>3</v>
      </c>
      <c r="B19" s="106" t="s">
        <v>132</v>
      </c>
      <c r="C19" s="107" t="s">
        <v>34</v>
      </c>
      <c r="D19" s="101">
        <v>38081600</v>
      </c>
      <c r="E19" s="109" t="s">
        <v>36</v>
      </c>
      <c r="F19" s="101">
        <v>38081600</v>
      </c>
      <c r="G19" s="72" t="s">
        <v>138</v>
      </c>
      <c r="H19" s="110" t="s">
        <v>54</v>
      </c>
      <c r="I19" s="75" t="s">
        <v>39</v>
      </c>
      <c r="J19" s="101">
        <v>0</v>
      </c>
      <c r="K19" s="72" t="s">
        <v>133</v>
      </c>
      <c r="L19" s="101">
        <v>38081600</v>
      </c>
      <c r="M19" s="72"/>
      <c r="N19" s="134">
        <v>0</v>
      </c>
      <c r="O19" s="134">
        <f>J19+L19-N19</f>
        <v>38081600</v>
      </c>
      <c r="P19" s="73"/>
      <c r="Q19" s="73"/>
      <c r="R19" s="136">
        <v>0</v>
      </c>
      <c r="S19" s="136">
        <v>0</v>
      </c>
      <c r="T19" s="111">
        <f>Q19+R19-S19</f>
        <v>0</v>
      </c>
    </row>
    <row r="20" spans="1:20" s="62" customFormat="1" ht="18.75" customHeight="1">
      <c r="A20" s="112" t="s">
        <v>1</v>
      </c>
      <c r="B20" s="113"/>
      <c r="C20" s="74" t="s">
        <v>7</v>
      </c>
      <c r="D20" s="74" t="s">
        <v>7</v>
      </c>
      <c r="E20" s="74" t="s">
        <v>7</v>
      </c>
      <c r="F20" s="132">
        <f>F17+F18</f>
        <v>43300000</v>
      </c>
      <c r="G20" s="74" t="s">
        <v>7</v>
      </c>
      <c r="H20" s="74" t="s">
        <v>7</v>
      </c>
      <c r="I20" s="74" t="s">
        <v>7</v>
      </c>
      <c r="J20" s="132">
        <f>J17+J18+J19</f>
        <v>23118400</v>
      </c>
      <c r="K20" s="74" t="s">
        <v>7</v>
      </c>
      <c r="L20" s="132">
        <f>L17+L18+L19</f>
        <v>58263200</v>
      </c>
      <c r="M20" s="74" t="s">
        <v>7</v>
      </c>
      <c r="N20" s="132">
        <f>N17+N18+N19</f>
        <v>16181600</v>
      </c>
      <c r="O20" s="132">
        <f aca="true" t="shared" si="0" ref="O20:T20">O17+O18+O19</f>
        <v>65200000</v>
      </c>
      <c r="P20" s="132">
        <f t="shared" si="0"/>
        <v>0</v>
      </c>
      <c r="Q20" s="132">
        <f t="shared" si="0"/>
        <v>0</v>
      </c>
      <c r="R20" s="132">
        <f t="shared" si="0"/>
        <v>39481.78</v>
      </c>
      <c r="S20" s="132">
        <f t="shared" si="0"/>
        <v>39481.78</v>
      </c>
      <c r="T20" s="132">
        <f t="shared" si="0"/>
        <v>0</v>
      </c>
    </row>
    <row r="21" spans="1:20" s="62" customFormat="1" ht="31.5" customHeight="1">
      <c r="A21" s="177" t="s">
        <v>19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9"/>
    </row>
    <row r="22" spans="1:20" s="62" customFormat="1" ht="71.25" customHeight="1">
      <c r="A22" s="138">
        <v>5</v>
      </c>
      <c r="B22" s="106" t="s">
        <v>81</v>
      </c>
      <c r="C22" s="107" t="s">
        <v>82</v>
      </c>
      <c r="D22" s="108">
        <v>26000000</v>
      </c>
      <c r="E22" s="109" t="s">
        <v>36</v>
      </c>
      <c r="F22" s="101">
        <f>O22</f>
        <v>0</v>
      </c>
      <c r="G22" s="72" t="s">
        <v>83</v>
      </c>
      <c r="H22" s="110" t="s">
        <v>54</v>
      </c>
      <c r="I22" s="75">
        <v>7.24</v>
      </c>
      <c r="J22" s="101">
        <v>20181600</v>
      </c>
      <c r="K22" s="114" t="s">
        <v>84</v>
      </c>
      <c r="L22" s="73"/>
      <c r="M22" s="72" t="s">
        <v>121</v>
      </c>
      <c r="N22" s="101">
        <v>20181600</v>
      </c>
      <c r="O22" s="134">
        <f>J22+L22-N22</f>
        <v>0</v>
      </c>
      <c r="P22" s="75"/>
      <c r="Q22" s="75"/>
      <c r="R22" s="134">
        <f>123613.13+112134.49+124148.91+120144.11+124148.91+64076.86</f>
        <v>668266.41</v>
      </c>
      <c r="S22" s="134">
        <f>123613.13+112134.49+124148.91+120144.11+124148.91+64076.86</f>
        <v>668266.41</v>
      </c>
      <c r="T22" s="134">
        <f>Q22+R22-S22</f>
        <v>0</v>
      </c>
    </row>
    <row r="23" spans="1:20" s="62" customFormat="1" ht="67.5" customHeight="1">
      <c r="A23" s="138">
        <v>6</v>
      </c>
      <c r="B23" s="106" t="s">
        <v>85</v>
      </c>
      <c r="C23" s="107" t="s">
        <v>58</v>
      </c>
      <c r="D23" s="108">
        <v>17900000</v>
      </c>
      <c r="E23" s="109" t="s">
        <v>36</v>
      </c>
      <c r="F23" s="101">
        <f>O23</f>
        <v>0</v>
      </c>
      <c r="G23" s="72" t="s">
        <v>128</v>
      </c>
      <c r="H23" s="110" t="s">
        <v>54</v>
      </c>
      <c r="I23" s="75">
        <v>6.42</v>
      </c>
      <c r="J23" s="101">
        <v>17900000</v>
      </c>
      <c r="K23" s="114" t="s">
        <v>86</v>
      </c>
      <c r="L23" s="73"/>
      <c r="M23" s="72" t="s">
        <v>120</v>
      </c>
      <c r="N23" s="101">
        <v>17900000</v>
      </c>
      <c r="O23" s="134">
        <f>J23+L23-N23</f>
        <v>0</v>
      </c>
      <c r="P23" s="75"/>
      <c r="Q23" s="75"/>
      <c r="R23" s="134">
        <f>97620.06+88172.97+97620.06+94471.04+97620.06+85023.93</f>
        <v>560528.1199999999</v>
      </c>
      <c r="S23" s="134">
        <f>97620.06+88172.97+97620.06+94471.04+97620.06+85023.93</f>
        <v>560528.1199999999</v>
      </c>
      <c r="T23" s="134">
        <f>Q23+R23-S23</f>
        <v>0</v>
      </c>
    </row>
    <row r="24" spans="1:20" s="62" customFormat="1" ht="76.5" customHeight="1">
      <c r="A24" s="138">
        <v>7</v>
      </c>
      <c r="B24" s="106" t="s">
        <v>89</v>
      </c>
      <c r="C24" s="107" t="s">
        <v>90</v>
      </c>
      <c r="D24" s="108">
        <v>20000000</v>
      </c>
      <c r="E24" s="109" t="s">
        <v>36</v>
      </c>
      <c r="F24" s="101">
        <f>O24</f>
        <v>20000000</v>
      </c>
      <c r="G24" s="72" t="s">
        <v>91</v>
      </c>
      <c r="H24" s="110" t="s">
        <v>54</v>
      </c>
      <c r="I24" s="75">
        <v>6.4</v>
      </c>
      <c r="J24" s="101">
        <v>20000000</v>
      </c>
      <c r="K24" s="114" t="s">
        <v>92</v>
      </c>
      <c r="L24" s="101"/>
      <c r="M24" s="72"/>
      <c r="N24" s="101"/>
      <c r="O24" s="134">
        <f>J24+L24-N24</f>
        <v>20000000</v>
      </c>
      <c r="P24" s="75"/>
      <c r="Q24" s="75"/>
      <c r="R24" s="134">
        <f>108712.33+98191.78+108712.33+105205.48+108712.33+105205.48+108712.33</f>
        <v>743452.0599999999</v>
      </c>
      <c r="S24" s="134">
        <f>108712.33+98191.78+108712.33+105205.48+108712.33+105205.48+108712.33</f>
        <v>743452.0599999999</v>
      </c>
      <c r="T24" s="134">
        <f>Q24+R24-S24</f>
        <v>0</v>
      </c>
    </row>
    <row r="25" spans="1:20" s="62" customFormat="1" ht="72" customHeight="1">
      <c r="A25" s="138">
        <v>8</v>
      </c>
      <c r="B25" s="106" t="s">
        <v>94</v>
      </c>
      <c r="C25" s="107" t="s">
        <v>68</v>
      </c>
      <c r="D25" s="108">
        <v>19131000</v>
      </c>
      <c r="E25" s="109" t="s">
        <v>36</v>
      </c>
      <c r="F25" s="101">
        <f>O25</f>
        <v>19131000</v>
      </c>
      <c r="G25" s="72" t="s">
        <v>95</v>
      </c>
      <c r="H25" s="110" t="s">
        <v>54</v>
      </c>
      <c r="I25" s="75">
        <v>7.68</v>
      </c>
      <c r="J25" s="101">
        <v>19131000</v>
      </c>
      <c r="K25" s="72" t="s">
        <v>95</v>
      </c>
      <c r="L25" s="101"/>
      <c r="M25" s="72"/>
      <c r="N25" s="101"/>
      <c r="O25" s="134">
        <f>J25+L25-N25</f>
        <v>19131000</v>
      </c>
      <c r="P25" s="75"/>
      <c r="Q25" s="75"/>
      <c r="R25" s="134">
        <f>124786.53+112710.42+124786.53+120761.16+124786.53+120761.16+124786.53</f>
        <v>853378.8600000001</v>
      </c>
      <c r="S25" s="134">
        <f>124786.53+112710.42+124786.53+120761.16+124786.53+120761.16+124786.53</f>
        <v>853378.8600000001</v>
      </c>
      <c r="T25" s="134">
        <f>Q25+R25-S25</f>
        <v>0</v>
      </c>
    </row>
    <row r="26" spans="1:20" s="62" customFormat="1" ht="18.75" customHeight="1">
      <c r="A26" s="112" t="s">
        <v>1</v>
      </c>
      <c r="B26" s="113"/>
      <c r="C26" s="74" t="s">
        <v>7</v>
      </c>
      <c r="D26" s="74" t="s">
        <v>7</v>
      </c>
      <c r="E26" s="74" t="s">
        <v>7</v>
      </c>
      <c r="F26" s="132">
        <f>F22+F23+F24+F25</f>
        <v>39131000</v>
      </c>
      <c r="G26" s="74" t="s">
        <v>7</v>
      </c>
      <c r="H26" s="74" t="s">
        <v>7</v>
      </c>
      <c r="I26" s="74" t="s">
        <v>7</v>
      </c>
      <c r="J26" s="132">
        <f>J22+J23+J24+J25</f>
        <v>77212600</v>
      </c>
      <c r="K26" s="132" t="s">
        <v>7</v>
      </c>
      <c r="L26" s="132">
        <f>L22+L23+L24+L25</f>
        <v>0</v>
      </c>
      <c r="M26" s="132" t="s">
        <v>7</v>
      </c>
      <c r="N26" s="132">
        <f aca="true" t="shared" si="1" ref="N26:T26">N22+N23+N24+N25</f>
        <v>38081600</v>
      </c>
      <c r="O26" s="132">
        <f t="shared" si="1"/>
        <v>39131000</v>
      </c>
      <c r="P26" s="132">
        <f t="shared" si="1"/>
        <v>0</v>
      </c>
      <c r="Q26" s="132">
        <f t="shared" si="1"/>
        <v>0</v>
      </c>
      <c r="R26" s="132">
        <f t="shared" si="1"/>
        <v>2825625.45</v>
      </c>
      <c r="S26" s="132">
        <f t="shared" si="1"/>
        <v>2825625.45</v>
      </c>
      <c r="T26" s="132">
        <f t="shared" si="1"/>
        <v>0</v>
      </c>
    </row>
    <row r="27" spans="1:20" s="62" customFormat="1" ht="18.75" customHeight="1">
      <c r="A27" s="177" t="s">
        <v>20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9"/>
    </row>
    <row r="28" spans="1:20" s="62" customFormat="1" ht="2.25" customHeight="1">
      <c r="A28" s="105"/>
      <c r="B28" s="113"/>
      <c r="C28" s="115"/>
      <c r="D28" s="74"/>
      <c r="E28" s="116"/>
      <c r="F28" s="116"/>
      <c r="G28" s="117"/>
      <c r="H28" s="118"/>
      <c r="I28" s="73"/>
      <c r="J28" s="119"/>
      <c r="K28" s="73"/>
      <c r="L28" s="73"/>
      <c r="M28" s="73"/>
      <c r="N28" s="120"/>
      <c r="O28" s="73"/>
      <c r="P28" s="73"/>
      <c r="Q28" s="73"/>
      <c r="R28" s="73"/>
      <c r="S28" s="73"/>
      <c r="T28" s="111"/>
    </row>
    <row r="29" spans="1:20" s="62" customFormat="1" ht="18.75" customHeight="1">
      <c r="A29" s="112" t="s">
        <v>1</v>
      </c>
      <c r="B29" s="113"/>
      <c r="C29" s="74" t="s">
        <v>7</v>
      </c>
      <c r="D29" s="74" t="s">
        <v>7</v>
      </c>
      <c r="E29" s="74" t="s">
        <v>7</v>
      </c>
      <c r="F29" s="74"/>
      <c r="G29" s="74" t="s">
        <v>7</v>
      </c>
      <c r="H29" s="74" t="s">
        <v>7</v>
      </c>
      <c r="I29" s="74" t="s">
        <v>7</v>
      </c>
      <c r="J29" s="119"/>
      <c r="K29" s="74" t="s">
        <v>7</v>
      </c>
      <c r="L29" s="73"/>
      <c r="M29" s="74" t="s">
        <v>7</v>
      </c>
      <c r="N29" s="120"/>
      <c r="O29" s="73"/>
      <c r="P29" s="73"/>
      <c r="Q29" s="73"/>
      <c r="R29" s="73"/>
      <c r="S29" s="73"/>
      <c r="T29" s="111"/>
    </row>
    <row r="30" spans="1:20" s="62" customFormat="1" ht="22.5" customHeight="1">
      <c r="A30" s="177" t="s">
        <v>27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9"/>
    </row>
    <row r="31" spans="1:20" s="62" customFormat="1" ht="3" customHeight="1" hidden="1">
      <c r="A31" s="105"/>
      <c r="B31" s="113"/>
      <c r="C31" s="115"/>
      <c r="D31" s="74"/>
      <c r="E31" s="116"/>
      <c r="F31" s="116"/>
      <c r="G31" s="117"/>
      <c r="H31" s="118"/>
      <c r="I31" s="73"/>
      <c r="J31" s="119"/>
      <c r="K31" s="73"/>
      <c r="L31" s="73"/>
      <c r="M31" s="73"/>
      <c r="N31" s="120"/>
      <c r="O31" s="73"/>
      <c r="P31" s="73"/>
      <c r="Q31" s="73"/>
      <c r="R31" s="73"/>
      <c r="S31" s="73"/>
      <c r="T31" s="111"/>
    </row>
    <row r="32" spans="1:20" s="62" customFormat="1" ht="18.75" customHeight="1">
      <c r="A32" s="112" t="s">
        <v>1</v>
      </c>
      <c r="B32" s="113"/>
      <c r="C32" s="74" t="s">
        <v>7</v>
      </c>
      <c r="D32" s="74" t="s">
        <v>7</v>
      </c>
      <c r="E32" s="74"/>
      <c r="F32" s="74"/>
      <c r="G32" s="74" t="s">
        <v>7</v>
      </c>
      <c r="H32" s="74" t="s">
        <v>7</v>
      </c>
      <c r="I32" s="74" t="s">
        <v>7</v>
      </c>
      <c r="J32" s="119"/>
      <c r="K32" s="74" t="s">
        <v>7</v>
      </c>
      <c r="L32" s="73"/>
      <c r="M32" s="74" t="s">
        <v>7</v>
      </c>
      <c r="N32" s="120"/>
      <c r="O32" s="73"/>
      <c r="P32" s="73"/>
      <c r="Q32" s="73"/>
      <c r="R32" s="73"/>
      <c r="S32" s="73"/>
      <c r="T32" s="111"/>
    </row>
    <row r="33" spans="1:20" s="62" customFormat="1" ht="18.75" customHeight="1">
      <c r="A33" s="180" t="s">
        <v>31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2"/>
    </row>
    <row r="34" spans="1:20" s="122" customFormat="1" ht="21.75" customHeight="1">
      <c r="A34" s="121"/>
      <c r="B34" s="121"/>
      <c r="C34" s="74" t="s">
        <v>7</v>
      </c>
      <c r="D34" s="74" t="s">
        <v>7</v>
      </c>
      <c r="E34" s="74" t="s">
        <v>7</v>
      </c>
      <c r="F34" s="132">
        <f>F20+F26</f>
        <v>82431000</v>
      </c>
      <c r="G34" s="74" t="s">
        <v>7</v>
      </c>
      <c r="H34" s="74" t="s">
        <v>7</v>
      </c>
      <c r="I34" s="74" t="s">
        <v>7</v>
      </c>
      <c r="J34" s="132">
        <f>J20+J26</f>
        <v>100331000</v>
      </c>
      <c r="K34" s="132" t="s">
        <v>7</v>
      </c>
      <c r="L34" s="132">
        <f>L20+L26</f>
        <v>58263200</v>
      </c>
      <c r="M34" s="132" t="s">
        <v>7</v>
      </c>
      <c r="N34" s="132">
        <f aca="true" t="shared" si="2" ref="N34:T34">N20+N26</f>
        <v>54263200</v>
      </c>
      <c r="O34" s="132">
        <f t="shared" si="2"/>
        <v>104331000</v>
      </c>
      <c r="P34" s="132">
        <f t="shared" si="2"/>
        <v>0</v>
      </c>
      <c r="Q34" s="132">
        <f t="shared" si="2"/>
        <v>0</v>
      </c>
      <c r="R34" s="132">
        <f t="shared" si="2"/>
        <v>2865107.23</v>
      </c>
      <c r="S34" s="132">
        <f t="shared" si="2"/>
        <v>2865107.23</v>
      </c>
      <c r="T34" s="132">
        <f t="shared" si="2"/>
        <v>0</v>
      </c>
    </row>
    <row r="35" spans="1:20" ht="24" customHeight="1">
      <c r="A35" s="123"/>
      <c r="B35" s="124"/>
      <c r="C35" s="124"/>
      <c r="D35" s="125"/>
      <c r="E35" s="125"/>
      <c r="F35" s="125"/>
      <c r="G35" s="126"/>
      <c r="H35" s="126"/>
      <c r="I35" s="70"/>
      <c r="J35" s="70"/>
      <c r="K35" s="67"/>
      <c r="L35" s="67"/>
      <c r="M35" s="67"/>
      <c r="N35" s="67"/>
      <c r="O35" s="70"/>
      <c r="P35" s="70"/>
      <c r="Q35" s="70"/>
      <c r="R35" s="70"/>
      <c r="S35" s="70"/>
      <c r="T35" s="70"/>
    </row>
    <row r="36" spans="1:11" ht="20.25" customHeight="1">
      <c r="A36" s="127" t="s">
        <v>106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70</v>
      </c>
      <c r="B38" s="128"/>
      <c r="C38" s="128"/>
      <c r="D38" s="129"/>
      <c r="E38" s="129"/>
      <c r="F38" s="129"/>
      <c r="G38" s="130"/>
      <c r="H38" s="130"/>
      <c r="J38" s="127"/>
      <c r="K38" s="127"/>
    </row>
    <row r="40" spans="1:11" ht="14.25" customHeight="1">
      <c r="A40" s="127" t="s">
        <v>71</v>
      </c>
      <c r="B40" s="128"/>
      <c r="C40" s="128"/>
      <c r="D40" s="129"/>
      <c r="E40" s="129"/>
      <c r="F40" s="129"/>
      <c r="G40" s="169" t="s">
        <v>73</v>
      </c>
      <c r="H40" s="169"/>
      <c r="J40" s="127"/>
      <c r="K40" s="127"/>
    </row>
    <row r="41" ht="12" customHeight="1"/>
    <row r="42" ht="12.75" customHeight="1" hidden="1"/>
    <row r="43" ht="11.25" customHeight="1">
      <c r="A43" s="61" t="s">
        <v>21</v>
      </c>
    </row>
    <row r="44" spans="1:11" ht="12.75">
      <c r="A44" s="127"/>
      <c r="B44" s="128"/>
      <c r="C44" s="128"/>
      <c r="D44" s="129"/>
      <c r="E44" s="129"/>
      <c r="F44" s="129"/>
      <c r="G44" s="130"/>
      <c r="H44" s="130"/>
      <c r="J44" s="127"/>
      <c r="K44" s="127"/>
    </row>
    <row r="55" spans="1:22" s="77" customFormat="1" ht="16.5" customHeight="1">
      <c r="A55" s="61"/>
      <c r="D55" s="78"/>
      <c r="E55" s="78"/>
      <c r="F55" s="78"/>
      <c r="G55" s="79"/>
      <c r="H55" s="79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</row>
    <row r="56" spans="1:22" s="77" customFormat="1" ht="30" customHeight="1">
      <c r="A56" s="61"/>
      <c r="B56" s="131"/>
      <c r="D56" s="78"/>
      <c r="E56" s="78"/>
      <c r="F56" s="78"/>
      <c r="G56" s="79"/>
      <c r="H56" s="79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0:H40"/>
    <mergeCell ref="A13:T13"/>
    <mergeCell ref="A16:T16"/>
    <mergeCell ref="A21:T21"/>
    <mergeCell ref="A27:T27"/>
    <mergeCell ref="A30:T30"/>
    <mergeCell ref="A33:T33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2022-08-05T05:48:11Z</cp:lastPrinted>
  <dcterms:created xsi:type="dcterms:W3CDTF">2006-06-05T06:40:26Z</dcterms:created>
  <dcterms:modified xsi:type="dcterms:W3CDTF">2022-11-09T07:14:32Z</dcterms:modified>
  <cp:category/>
  <cp:version/>
  <cp:contentType/>
  <cp:contentStatus/>
</cp:coreProperties>
</file>