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10" activeTab="12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  <sheet name="муниципалы на 01.06.22" sheetId="7" r:id="rId7"/>
    <sheet name="муниципалы на 01.07.22 " sheetId="8" r:id="rId8"/>
    <sheet name="муниципалы на 01.08.22 " sheetId="9" r:id="rId9"/>
    <sheet name="муниципалы на 01.09.22" sheetId="10" r:id="rId10"/>
    <sheet name="муниципалы на 01.10.22 " sheetId="11" r:id="rId11"/>
    <sheet name="муниципалы на 01.11.22 " sheetId="12" r:id="rId12"/>
    <sheet name="муниципалы на 01.12.22" sheetId="13" r:id="rId13"/>
    <sheet name="муниципалы на 01.01.23" sheetId="14" r:id="rId14"/>
  </sheets>
  <definedNames/>
  <calcPr fullCalcOnLoad="1"/>
</workbook>
</file>

<file path=xl/sharedStrings.xml><?xml version="1.0" encoding="utf-8"?>
<sst xmlns="http://schemas.openxmlformats.org/spreadsheetml/2006/main" count="1855" uniqueCount="161">
  <si>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</si>
  <si>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</si>
  <si>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</si>
  <si>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</si>
  <si>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</si>
  <si>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</si>
  <si>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</si>
  <si>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</si>
  <si>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</si>
  <si>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</si>
  <si>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</si>
  <si>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</si>
  <si>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</si>
  <si>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</si>
  <si>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</si>
  <si>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</si>
  <si>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</si>
  <si>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</si>
  <si>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</si>
  <si>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</si>
  <si>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</si>
  <si>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</si>
  <si>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</si>
  <si>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</si>
  <si>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</si>
  <si>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</si>
  <si>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</si>
  <si>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</si>
  <si>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</si>
  <si>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</si>
  <si>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</si>
  <si>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</si>
  <si>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</si>
  <si>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</si>
  <si>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</si>
  <si>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</si>
  <si>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</si>
  <si>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</si>
  <si>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</si>
  <si>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</si>
  <si>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</si>
  <si>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</si>
  <si>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</si>
  <si>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</si>
  <si>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</si>
  <si>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</si>
  <si>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</si>
  <si>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</si>
  <si>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</si>
  <si>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</si>
  <si>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</si>
  <si>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</si>
  <si>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</si>
  <si>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</si>
  <si>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</si>
  <si>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</si>
  <si>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</si>
  <si>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</si>
  <si>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</si>
  <si>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</si>
  <si>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</si>
  <si>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</si>
  <si>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</si>
  <si>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</si>
  <si>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</si>
  <si>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</si>
  <si>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</si>
  <si>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</si>
  <si>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</si>
  <si>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</si>
  <si>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</si>
  <si>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</si>
  <si>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</si>
  <si>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</si>
  <si>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</si>
  <si>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</si>
  <si>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</si>
  <si>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</si>
  <si>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</si>
  <si>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</si>
  <si>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</si>
  <si>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</si>
  <si>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</si>
  <si>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</si>
  <si>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</si>
  <si>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</si>
  <si>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</si>
  <si>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</si>
  <si>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</si>
  <si>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</si>
  <si>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</si>
  <si>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</si>
  <si>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</si>
  <si>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</si>
  <si>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</si>
  <si>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</si>
  <si>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</si>
  <si>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</si>
  <si>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</si>
  <si>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</si>
  <si>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</si>
  <si>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</si>
  <si>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</si>
  <si>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</si>
  <si>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</si>
  <si>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</si>
  <si>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</si>
  <si>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</si>
  <si>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</si>
  <si>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</si>
  <si>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</si>
  <si>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</si>
  <si>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</si>
  <si>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</si>
  <si>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</si>
  <si>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</si>
  <si>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</si>
  <si>
    <t>Информация о долговых обязательствах муниципального образования Олонецкого национального муниципального района на 01.06.2022г.</t>
  </si>
  <si>
    <t>Объем муниципального долга  на 1.06.2022г.</t>
  </si>
  <si>
    <t>Объем задолженности по процентам на 1.06.2022г.</t>
  </si>
  <si>
    <t>27.06.2022г.</t>
  </si>
  <si>
    <t>16.02.2022г.</t>
  </si>
  <si>
    <t>25.08.2022г.</t>
  </si>
  <si>
    <t>1/3 ставки реф.</t>
  </si>
  <si>
    <t>15.06.2022г.</t>
  </si>
  <si>
    <t>Объем муниципального долга  на 1.07.2022г.</t>
  </si>
  <si>
    <t>Информация о долговых обязательствах муниципального образования Олонецкого национального муниципального района на 01.07.2022г.</t>
  </si>
  <si>
    <t>Объем задолженности по процентам на 1.07.2022г.</t>
  </si>
  <si>
    <t>28.06.2022г.</t>
  </si>
  <si>
    <t>Соглашение № 9-1/22 от 22.06.2022г.</t>
  </si>
  <si>
    <t>Информация о долговых обязательствах муниципального образования Олонецкого национального муниципального района на 01.08.2022г.</t>
  </si>
  <si>
    <t>Объем муниципального долга  на 1.08.2022г.</t>
  </si>
  <si>
    <t>Соглашение № 9-2/22 от 05.07.2022г.</t>
  </si>
  <si>
    <t>05.07.2022г.</t>
  </si>
  <si>
    <t>Информация о долговых обязательствах муниципального образования Олонецкого национального муниципального района на 01.09.2022г.</t>
  </si>
  <si>
    <t>Объем муниципального долга  на 1.09.2022г.</t>
  </si>
  <si>
    <t>Объем задолженности по процентам на 1.09.2022г.</t>
  </si>
  <si>
    <t>25.06.2027г.</t>
  </si>
  <si>
    <t>Объем задолженности по процентам на 1.08.2022г.</t>
  </si>
  <si>
    <t>Информация о долговых обязательствах муниципального образования Олонецкого национального муниципального района на 01.10.2022г.</t>
  </si>
  <si>
    <t>Объем муниципального долга  на 1.10.2022г.</t>
  </si>
  <si>
    <t>Объем задолженности по процентам на 1.10.2022г.</t>
  </si>
  <si>
    <t>Объем муниципального долга  на 1.11.2022г.</t>
  </si>
  <si>
    <t>Объем задолженности по процентам на 1.11.2022г.</t>
  </si>
  <si>
    <t>Информация о долговых обязательствах муниципального образования Олонецкого национального муниципального района на 01.11.2022г.</t>
  </si>
  <si>
    <t>Глава  Олонецкого национального муниципального образования                                                              /     Мурый В.Н.           /</t>
  </si>
  <si>
    <t>13.07.2022г.</t>
  </si>
  <si>
    <t>13.08.2022г.-4000000,00; 17.08.2022г.-16181600,00</t>
  </si>
  <si>
    <t>Объем муниципального долга  на 1.12.2022г.</t>
  </si>
  <si>
    <t>Информация о долговых обязательствах муниципального образования Олонецкого национального муниципального района на 01.12.2022г.</t>
  </si>
  <si>
    <t>Объем задолженности по процентам на 1.12.2022г.</t>
  </si>
  <si>
    <t>Объем муниципального долга  на 1.05.2022г.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</si>
  <si>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</si>
  <si>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</si>
  <si>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</si>
  <si>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</si>
  <si>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</si>
  <si>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Первый зам. Главы администрации   Олонецкого национального муниципального образования                                                              /     Пешков А.М.           /</t>
  </si>
  <si>
    <t>Первый зам. главы администрации Олонецкого национального муниципального образования                                                              /     Пешков А.М.         /</t>
  </si>
  <si>
    <t>Объем задолженности по процентам на 1.01.2023г.</t>
  </si>
  <si>
    <t>Первый зам. главы  Олонецкого национального муниципального образования                                                              /    Пешков А.М.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</si>
</sst>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i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1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172" fontId="14" fillId="0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72" fontId="14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2" fontId="14" fillId="0" borderId="15" xfId="0" applyNumberFormat="1" applyFont="1" applyFill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left" vertical="center"/>
    </xf>
    <xf numFmtId="2" fontId="14" fillId="0" borderId="18" xfId="0" applyNumberFormat="1" applyFont="1" applyFill="1" applyBorder="1" applyAlignment="1">
      <alignment horizontal="left" vertical="center"/>
    </xf>
    <xf numFmtId="2" fontId="14" fillId="0" borderId="15" xfId="0" applyNumberFormat="1" applyFont="1" applyFill="1" applyBorder="1" applyAlignment="1">
      <alignment horizontal="left"/>
    </xf>
    <xf numFmtId="2" fontId="14" fillId="0" borderId="11" xfId="0" applyNumberFormat="1" applyFont="1" applyFill="1" applyBorder="1" applyAlignment="1">
      <alignment horizontal="left"/>
    </xf>
    <xf numFmtId="2" fontId="14" fillId="0" borderId="18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220" t="s">
        <v>32</v>
      </c>
      <c r="T1" s="220"/>
    </row>
    <row r="2" spans="19:20" ht="26.25" customHeight="1">
      <c r="S2" s="220"/>
      <c r="T2" s="220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219"/>
      <c r="H7" s="219"/>
      <c r="I7" s="219"/>
      <c r="J7" s="219"/>
      <c r="K7" s="219"/>
      <c r="L7" s="219"/>
      <c r="M7" s="219"/>
      <c r="N7" s="219"/>
      <c r="O7" s="9"/>
      <c r="P7" s="9"/>
    </row>
    <row r="8" ht="5.25" customHeight="1"/>
    <row r="9" ht="15" customHeight="1"/>
    <row r="10" spans="1:20" ht="52.5" customHeight="1">
      <c r="A10" s="227" t="s">
        <v>0</v>
      </c>
      <c r="B10" s="213" t="s">
        <v>13</v>
      </c>
      <c r="C10" s="213" t="s">
        <v>3</v>
      </c>
      <c r="D10" s="213" t="s">
        <v>9</v>
      </c>
      <c r="E10" s="213" t="s">
        <v>14</v>
      </c>
      <c r="F10" s="213" t="s">
        <v>11</v>
      </c>
      <c r="G10" s="213" t="s">
        <v>10</v>
      </c>
      <c r="H10" s="213" t="s">
        <v>6</v>
      </c>
      <c r="I10" s="213" t="s">
        <v>12</v>
      </c>
      <c r="J10" s="213" t="s">
        <v>29</v>
      </c>
      <c r="K10" s="213" t="s">
        <v>23</v>
      </c>
      <c r="L10" s="213" t="s">
        <v>24</v>
      </c>
      <c r="M10" s="213" t="s">
        <v>25</v>
      </c>
      <c r="N10" s="213" t="s">
        <v>26</v>
      </c>
      <c r="O10" s="211" t="s">
        <v>22</v>
      </c>
      <c r="P10" s="212"/>
      <c r="Q10" s="213" t="s">
        <v>15</v>
      </c>
      <c r="R10" s="213" t="s">
        <v>16</v>
      </c>
      <c r="S10" s="213" t="s">
        <v>8</v>
      </c>
      <c r="T10" s="213" t="s">
        <v>30</v>
      </c>
    </row>
    <row r="11" spans="1:20" s="13" customFormat="1" ht="94.5" customHeight="1">
      <c r="A11" s="227"/>
      <c r="B11" s="214"/>
      <c r="C11" s="214"/>
      <c r="D11" s="214"/>
      <c r="E11" s="215"/>
      <c r="F11" s="215"/>
      <c r="G11" s="214"/>
      <c r="H11" s="214"/>
      <c r="I11" s="214"/>
      <c r="J11" s="214"/>
      <c r="K11" s="214"/>
      <c r="L11" s="214"/>
      <c r="M11" s="214"/>
      <c r="N11" s="214"/>
      <c r="O11" s="40" t="s">
        <v>4</v>
      </c>
      <c r="P11" s="40" t="s">
        <v>5</v>
      </c>
      <c r="Q11" s="214"/>
      <c r="R11" s="214"/>
      <c r="S11" s="214"/>
      <c r="T11" s="21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224" t="s">
        <v>17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221" t="s">
        <v>18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3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221" t="s">
        <v>19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221" t="s">
        <v>20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3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221" t="s">
        <v>27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216" t="s">
        <v>31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8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209" t="s">
        <v>73</v>
      </c>
      <c r="H45" s="210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E7">
      <pane ySplit="3255" topLeftCell="A14" activePane="bottomLeft" state="split"/>
      <selection pane="topLeft" activeCell="D10" sqref="D10:D11"/>
      <selection pane="bottomLeft" activeCell="M18" sqref="M18"/>
    </sheetView>
  </sheetViews>
  <sheetFormatPr defaultColWidth="9.00390625" defaultRowHeight="12.75"/>
  <cols>
    <col min="1" max="1" width="5.875" style="61" customWidth="1"/>
    <col min="2" max="2" width="17.375" style="77" customWidth="1"/>
    <col min="3" max="3" width="15.625" style="77" customWidth="1"/>
    <col min="4" max="4" width="15.875" style="78" customWidth="1"/>
    <col min="5" max="5" width="14.625" style="78" customWidth="1"/>
    <col min="6" max="6" width="14.875" style="78" customWidth="1"/>
    <col min="7" max="7" width="15.125" style="79" customWidth="1"/>
    <col min="8" max="8" width="16.375" style="79" customWidth="1"/>
    <col min="9" max="9" width="18.125" style="61" customWidth="1"/>
    <col min="10" max="10" width="16.375" style="61" customWidth="1"/>
    <col min="11" max="11" width="15.625" style="61" customWidth="1"/>
    <col min="12" max="12" width="16.00390625" style="61" customWidth="1"/>
    <col min="13" max="13" width="15.00390625" style="61" customWidth="1"/>
    <col min="14" max="14" width="17.75390625" style="61" customWidth="1"/>
    <col min="15" max="15" width="16.375" style="61" customWidth="1"/>
    <col min="16" max="16" width="13.25390625" style="61" customWidth="1"/>
    <col min="17" max="18" width="15.125" style="61" customWidth="1"/>
    <col min="19" max="19" width="14.875" style="61" customWidth="1"/>
    <col min="20" max="20" width="16.87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:20" ht="15">
      <c r="A1" s="62"/>
      <c r="B1" s="152"/>
      <c r="C1" s="152"/>
      <c r="D1" s="153"/>
      <c r="E1" s="153"/>
      <c r="F1" s="153"/>
      <c r="G1" s="83"/>
      <c r="H1" s="83"/>
      <c r="I1" s="62"/>
      <c r="J1" s="62"/>
      <c r="K1" s="62"/>
      <c r="L1" s="62"/>
      <c r="M1" s="62"/>
      <c r="N1" s="62"/>
      <c r="O1" s="62"/>
      <c r="P1" s="62"/>
      <c r="Q1" s="62"/>
      <c r="R1" s="62"/>
      <c r="S1" s="273" t="s">
        <v>80</v>
      </c>
      <c r="T1" s="273"/>
    </row>
    <row r="2" spans="1:20" ht="26.25" customHeight="1">
      <c r="A2" s="62"/>
      <c r="B2" s="152"/>
      <c r="C2" s="152"/>
      <c r="D2" s="153"/>
      <c r="E2" s="153"/>
      <c r="F2" s="153"/>
      <c r="G2" s="83"/>
      <c r="H2" s="83"/>
      <c r="I2" s="62"/>
      <c r="J2" s="62"/>
      <c r="K2" s="62"/>
      <c r="L2" s="62"/>
      <c r="M2" s="62"/>
      <c r="N2" s="62"/>
      <c r="O2" s="62"/>
      <c r="P2" s="62"/>
      <c r="Q2" s="62"/>
      <c r="R2" s="62"/>
      <c r="S2" s="273"/>
      <c r="T2" s="273"/>
    </row>
    <row r="3" spans="1:20" ht="21.75" customHeight="1">
      <c r="A3" s="274" t="s">
        <v>134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15">
      <c r="A4" s="62"/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1.25" customHeight="1">
      <c r="A5" s="62"/>
      <c r="B5" s="152"/>
      <c r="C5" s="152"/>
      <c r="D5" s="152"/>
      <c r="E5" s="152"/>
      <c r="F5" s="152"/>
      <c r="G5" s="154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55" t="s">
        <v>2</v>
      </c>
    </row>
    <row r="6" spans="1:20" ht="3" customHeight="1">
      <c r="A6" s="62"/>
      <c r="B6" s="152"/>
      <c r="C6" s="152"/>
      <c r="D6" s="153"/>
      <c r="E6" s="153"/>
      <c r="F6" s="153"/>
      <c r="G6" s="83"/>
      <c r="H6" s="8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7.5" customHeight="1">
      <c r="A7" s="62"/>
      <c r="B7" s="152"/>
      <c r="C7" s="152"/>
      <c r="D7" s="153"/>
      <c r="E7" s="153"/>
      <c r="F7" s="153"/>
      <c r="G7" s="248"/>
      <c r="H7" s="248"/>
      <c r="I7" s="248"/>
      <c r="J7" s="248"/>
      <c r="K7" s="248"/>
      <c r="L7" s="248"/>
      <c r="M7" s="248"/>
      <c r="N7" s="248"/>
      <c r="O7" s="84"/>
      <c r="P7" s="84"/>
      <c r="Q7" s="62"/>
      <c r="R7" s="62"/>
      <c r="S7" s="62"/>
      <c r="T7" s="62"/>
    </row>
    <row r="8" spans="1:20" ht="5.25" customHeight="1">
      <c r="A8" s="62"/>
      <c r="B8" s="152"/>
      <c r="C8" s="152"/>
      <c r="D8" s="153"/>
      <c r="E8" s="153"/>
      <c r="F8" s="153"/>
      <c r="G8" s="83"/>
      <c r="H8" s="83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5" customHeight="1">
      <c r="A9" s="62"/>
      <c r="B9" s="152"/>
      <c r="C9" s="152"/>
      <c r="D9" s="153"/>
      <c r="E9" s="153"/>
      <c r="F9" s="153"/>
      <c r="G9" s="83"/>
      <c r="H9" s="8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52.5" customHeight="1">
      <c r="A10" s="275" t="s">
        <v>0</v>
      </c>
      <c r="B10" s="276" t="s">
        <v>13</v>
      </c>
      <c r="C10" s="276" t="s">
        <v>3</v>
      </c>
      <c r="D10" s="276" t="s">
        <v>9</v>
      </c>
      <c r="E10" s="276" t="s">
        <v>14</v>
      </c>
      <c r="F10" s="276" t="s">
        <v>11</v>
      </c>
      <c r="G10" s="276" t="s">
        <v>10</v>
      </c>
      <c r="H10" s="276" t="s">
        <v>6</v>
      </c>
      <c r="I10" s="276" t="s">
        <v>12</v>
      </c>
      <c r="J10" s="276" t="s">
        <v>103</v>
      </c>
      <c r="K10" s="276" t="s">
        <v>23</v>
      </c>
      <c r="L10" s="276" t="s">
        <v>24</v>
      </c>
      <c r="M10" s="276" t="s">
        <v>25</v>
      </c>
      <c r="N10" s="276" t="s">
        <v>26</v>
      </c>
      <c r="O10" s="279" t="s">
        <v>135</v>
      </c>
      <c r="P10" s="280"/>
      <c r="Q10" s="276" t="s">
        <v>15</v>
      </c>
      <c r="R10" s="276" t="s">
        <v>16</v>
      </c>
      <c r="S10" s="276" t="s">
        <v>8</v>
      </c>
      <c r="T10" s="276" t="s">
        <v>136</v>
      </c>
    </row>
    <row r="11" spans="1:20" s="86" customFormat="1" ht="94.5" customHeight="1">
      <c r="A11" s="275"/>
      <c r="B11" s="277"/>
      <c r="C11" s="277"/>
      <c r="D11" s="277"/>
      <c r="E11" s="278"/>
      <c r="F11" s="278"/>
      <c r="G11" s="277"/>
      <c r="H11" s="277"/>
      <c r="I11" s="277"/>
      <c r="J11" s="277"/>
      <c r="K11" s="277"/>
      <c r="L11" s="277"/>
      <c r="M11" s="277"/>
      <c r="N11" s="277"/>
      <c r="O11" s="139" t="s">
        <v>4</v>
      </c>
      <c r="P11" s="139" t="s">
        <v>5</v>
      </c>
      <c r="Q11" s="277"/>
      <c r="R11" s="277"/>
      <c r="S11" s="277"/>
      <c r="T11" s="277"/>
    </row>
    <row r="12" spans="1:20" s="88" customFormat="1" ht="10.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36" t="s">
        <v>19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8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</f>
        <v>852164.3899999999</v>
      </c>
      <c r="S24" s="71">
        <f>108712.33+98191.78+108712.33+105205.48+108712.33+105205.48+108712.33+108712.33</f>
        <v>852164.3899999999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</f>
        <v>978165.3900000001</v>
      </c>
      <c r="S25" s="71">
        <f>124786.53+112710.42+124786.53+120761.16+124786.53+120761.16+124786.53+124786.53</f>
        <v>978165.3900000001</v>
      </c>
      <c r="T25" s="71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3059124.3099999996</v>
      </c>
      <c r="S26" s="132">
        <f t="shared" si="1"/>
        <v>3059124.3099999996</v>
      </c>
      <c r="T26" s="132">
        <f t="shared" si="1"/>
        <v>0</v>
      </c>
    </row>
    <row r="27" spans="1:20" s="62" customFormat="1" ht="18.75" customHeight="1">
      <c r="A27" s="236" t="s">
        <v>20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8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36" t="s">
        <v>27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8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39" t="s">
        <v>31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1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3132202.7099999995</v>
      </c>
      <c r="S34" s="132">
        <f t="shared" si="2"/>
        <v>3132202.7099999995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20.25" customHeight="1">
      <c r="A36" s="148" t="s">
        <v>106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4.2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4.25" customHeight="1">
      <c r="A40" s="148" t="s">
        <v>71</v>
      </c>
      <c r="B40" s="149"/>
      <c r="C40" s="149"/>
      <c r="D40" s="150"/>
      <c r="E40" s="150"/>
      <c r="F40" s="150"/>
      <c r="G40" s="281" t="s">
        <v>73</v>
      </c>
      <c r="H40" s="281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1.2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E4">
      <pane ySplit="3960" topLeftCell="A16" activePane="bottomLeft" state="split"/>
      <selection pane="topLeft" activeCell="M4" sqref="M1:M16384"/>
      <selection pane="bottomLeft" activeCell="M18" sqref="M18"/>
    </sheetView>
  </sheetViews>
  <sheetFormatPr defaultColWidth="9.00390625" defaultRowHeight="12.75"/>
  <cols>
    <col min="1" max="1" width="6.25390625" style="61" customWidth="1"/>
    <col min="2" max="2" width="19.25390625" style="77" customWidth="1"/>
    <col min="3" max="3" width="17.25390625" style="77" customWidth="1"/>
    <col min="4" max="4" width="17.125" style="78" customWidth="1"/>
    <col min="5" max="5" width="14.75390625" style="78" customWidth="1"/>
    <col min="6" max="6" width="16.625" style="78" customWidth="1"/>
    <col min="7" max="7" width="15.875" style="79" customWidth="1"/>
    <col min="8" max="8" width="19.625" style="79" customWidth="1"/>
    <col min="9" max="9" width="17.875" style="61" customWidth="1"/>
    <col min="10" max="10" width="16.625" style="61" customWidth="1"/>
    <col min="11" max="11" width="15.625" style="61" customWidth="1"/>
    <col min="12" max="12" width="16.875" style="61" customWidth="1"/>
    <col min="13" max="13" width="16.75390625" style="61" customWidth="1"/>
    <col min="14" max="14" width="17.375" style="61" customWidth="1"/>
    <col min="15" max="15" width="15.25390625" style="61" customWidth="1"/>
    <col min="16" max="16" width="14.75390625" style="61" customWidth="1"/>
    <col min="17" max="17" width="15.625" style="61" customWidth="1"/>
    <col min="18" max="18" width="15.125" style="61" customWidth="1"/>
    <col min="19" max="19" width="16.00390625" style="61" customWidth="1"/>
    <col min="20" max="20" width="15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139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75" t="s">
        <v>0</v>
      </c>
      <c r="B10" s="276" t="s">
        <v>13</v>
      </c>
      <c r="C10" s="276" t="s">
        <v>3</v>
      </c>
      <c r="D10" s="276" t="s">
        <v>9</v>
      </c>
      <c r="E10" s="276" t="s">
        <v>14</v>
      </c>
      <c r="F10" s="276" t="s">
        <v>11</v>
      </c>
      <c r="G10" s="276" t="s">
        <v>10</v>
      </c>
      <c r="H10" s="276" t="s">
        <v>6</v>
      </c>
      <c r="I10" s="276" t="s">
        <v>12</v>
      </c>
      <c r="J10" s="276" t="s">
        <v>103</v>
      </c>
      <c r="K10" s="276" t="s">
        <v>23</v>
      </c>
      <c r="L10" s="276" t="s">
        <v>24</v>
      </c>
      <c r="M10" s="276" t="s">
        <v>25</v>
      </c>
      <c r="N10" s="276" t="s">
        <v>26</v>
      </c>
      <c r="O10" s="279" t="s">
        <v>140</v>
      </c>
      <c r="P10" s="280"/>
      <c r="Q10" s="276" t="s">
        <v>15</v>
      </c>
      <c r="R10" s="276" t="s">
        <v>16</v>
      </c>
      <c r="S10" s="276" t="s">
        <v>8</v>
      </c>
      <c r="T10" s="276" t="s">
        <v>141</v>
      </c>
    </row>
    <row r="11" spans="1:20" s="86" customFormat="1" ht="94.5" customHeight="1">
      <c r="A11" s="275"/>
      <c r="B11" s="277"/>
      <c r="C11" s="277"/>
      <c r="D11" s="277"/>
      <c r="E11" s="278"/>
      <c r="F11" s="278"/>
      <c r="G11" s="277"/>
      <c r="H11" s="277"/>
      <c r="I11" s="277"/>
      <c r="J11" s="277"/>
      <c r="K11" s="277"/>
      <c r="L11" s="277"/>
      <c r="M11" s="277"/>
      <c r="N11" s="277"/>
      <c r="O11" s="139" t="s">
        <v>4</v>
      </c>
      <c r="P11" s="139" t="s">
        <v>5</v>
      </c>
      <c r="Q11" s="277"/>
      <c r="R11" s="277"/>
      <c r="S11" s="277"/>
      <c r="T11" s="277"/>
    </row>
    <row r="12" spans="1:20" s="88" customFormat="1" ht="17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 hidden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20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20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23.2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36" t="s">
        <v>19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8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108712.33+98191.78+108712.33+105205.48+108712.33+105205.48+108712.33+108712.33+105205.48</f>
        <v>957369.8699999999</v>
      </c>
      <c r="S24" s="71">
        <f>108712.33+98191.78+108712.33+105205.48+108712.33+105205.48+108712.33+108712.33+105205.48</f>
        <v>957369.8699999999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124786.53+112710.42+124786.53+120761.16+124786.53+120761.16+124786.53+124786.53+120761.16</f>
        <v>1098926.55</v>
      </c>
      <c r="S25" s="71">
        <f>124786.53+112710.42+124786.53+120761.16+124786.53+120761.16+124786.53+124786.53+120761.16</f>
        <v>1098926.55</v>
      </c>
      <c r="T25" s="71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3285090.9499999993</v>
      </c>
      <c r="S26" s="132">
        <f t="shared" si="1"/>
        <v>3285090.9499999993</v>
      </c>
      <c r="T26" s="132">
        <f t="shared" si="1"/>
        <v>0</v>
      </c>
    </row>
    <row r="27" spans="1:20" s="62" customFormat="1" ht="18.75" customHeight="1">
      <c r="A27" s="236" t="s">
        <v>20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8"/>
    </row>
    <row r="28" spans="1:20" s="62" customFormat="1" ht="0.7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20.2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36" t="s">
        <v>27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8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24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39" t="s">
        <v>31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1"/>
    </row>
    <row r="34" spans="1:20" s="122" customFormat="1" ht="24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3358169.349999999</v>
      </c>
      <c r="S34" s="132">
        <f t="shared" si="2"/>
        <v>3358169.349999999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20.25" customHeight="1">
      <c r="A36" s="148" t="s">
        <v>106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9.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7.25" customHeight="1">
      <c r="A40" s="148" t="s">
        <v>71</v>
      </c>
      <c r="B40" s="149"/>
      <c r="C40" s="149"/>
      <c r="D40" s="150"/>
      <c r="E40" s="150"/>
      <c r="F40" s="150"/>
      <c r="G40" s="281" t="s">
        <v>73</v>
      </c>
      <c r="H40" s="281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1.2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148"/>
      <c r="B44" s="149"/>
      <c r="C44" s="149"/>
      <c r="D44" s="150"/>
      <c r="E44" s="150"/>
      <c r="F44" s="150"/>
      <c r="G44" s="151"/>
      <c r="H44" s="151"/>
      <c r="I44" s="62"/>
      <c r="J44" s="148"/>
      <c r="K44" s="148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J23">
      <selection activeCell="R24" sqref="R24"/>
    </sheetView>
  </sheetViews>
  <sheetFormatPr defaultColWidth="9.00390625" defaultRowHeight="12.75"/>
  <cols>
    <col min="1" max="1" width="5.875" style="61" customWidth="1"/>
    <col min="2" max="2" width="21.75390625" style="77" customWidth="1"/>
    <col min="3" max="3" width="14.875" style="77" customWidth="1"/>
    <col min="4" max="4" width="15.75390625" style="78" customWidth="1"/>
    <col min="5" max="5" width="14.25390625" style="78" customWidth="1"/>
    <col min="6" max="6" width="17.00390625" style="78" customWidth="1"/>
    <col min="7" max="7" width="15.25390625" style="79" customWidth="1"/>
    <col min="8" max="8" width="18.125" style="79" customWidth="1"/>
    <col min="9" max="9" width="16.875" style="61" customWidth="1"/>
    <col min="10" max="10" width="16.375" style="61" customWidth="1"/>
    <col min="11" max="11" width="14.875" style="61" customWidth="1"/>
    <col min="12" max="12" width="16.625" style="61" customWidth="1"/>
    <col min="13" max="13" width="16.75390625" style="61" customWidth="1"/>
    <col min="14" max="14" width="17.00390625" style="61" customWidth="1"/>
    <col min="15" max="15" width="16.00390625" style="61" customWidth="1"/>
    <col min="16" max="16" width="14.625" style="61" customWidth="1"/>
    <col min="17" max="17" width="13.375" style="61" customWidth="1"/>
    <col min="18" max="18" width="16.25390625" style="61" customWidth="1"/>
    <col min="19" max="19" width="15.625" style="61" customWidth="1"/>
    <col min="20" max="20" width="20.00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144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75" t="s">
        <v>0</v>
      </c>
      <c r="B10" s="276" t="s">
        <v>13</v>
      </c>
      <c r="C10" s="276" t="s">
        <v>3</v>
      </c>
      <c r="D10" s="276" t="s">
        <v>9</v>
      </c>
      <c r="E10" s="276" t="s">
        <v>14</v>
      </c>
      <c r="F10" s="276" t="s">
        <v>11</v>
      </c>
      <c r="G10" s="276" t="s">
        <v>10</v>
      </c>
      <c r="H10" s="276" t="s">
        <v>6</v>
      </c>
      <c r="I10" s="276" t="s">
        <v>12</v>
      </c>
      <c r="J10" s="276" t="s">
        <v>103</v>
      </c>
      <c r="K10" s="276" t="s">
        <v>23</v>
      </c>
      <c r="L10" s="276" t="s">
        <v>24</v>
      </c>
      <c r="M10" s="276" t="s">
        <v>25</v>
      </c>
      <c r="N10" s="276" t="s">
        <v>26</v>
      </c>
      <c r="O10" s="279" t="s">
        <v>142</v>
      </c>
      <c r="P10" s="280"/>
      <c r="Q10" s="276" t="s">
        <v>15</v>
      </c>
      <c r="R10" s="276" t="s">
        <v>16</v>
      </c>
      <c r="S10" s="276" t="s">
        <v>8</v>
      </c>
      <c r="T10" s="276" t="s">
        <v>143</v>
      </c>
    </row>
    <row r="11" spans="1:20" s="86" customFormat="1" ht="94.5" customHeight="1">
      <c r="A11" s="275"/>
      <c r="B11" s="277"/>
      <c r="C11" s="277"/>
      <c r="D11" s="277"/>
      <c r="E11" s="278"/>
      <c r="F11" s="278"/>
      <c r="G11" s="277"/>
      <c r="H11" s="277"/>
      <c r="I11" s="277"/>
      <c r="J11" s="277"/>
      <c r="K11" s="277"/>
      <c r="L11" s="277"/>
      <c r="M11" s="277"/>
      <c r="N11" s="277"/>
      <c r="O11" s="139" t="s">
        <v>4</v>
      </c>
      <c r="P11" s="139" t="s">
        <v>5</v>
      </c>
      <c r="Q11" s="277"/>
      <c r="R11" s="277"/>
      <c r="S11" s="277"/>
      <c r="T11" s="277"/>
    </row>
    <row r="12" spans="1:20" s="88" customFormat="1" ht="14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0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7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36" t="s">
        <v>19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8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108712.33+98191.78+108712.33+105205.48+108712.33+105205.48+108712.33+108712.33+105205.48+108712.33</f>
        <v>1066082.2</v>
      </c>
      <c r="S24" s="71">
        <f>108712.33+98191.78+108712.33+105205.48+108712.33+105205.48+108712.33+108712.33+105205.48+108712.33</f>
        <v>1066082.2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124786.53+112710.42+124786.53+120761.16+124786.53+120761.16+124786.53+124786.53+120761.16+124786.53</f>
        <v>1223713.08</v>
      </c>
      <c r="S25" s="71">
        <f>124786.53+112710.42+124786.53+120761.16+124786.53+120761.16+124786.53+124786.53+120761.16+124786.53</f>
        <v>1223713.08</v>
      </c>
      <c r="T25" s="71">
        <f>Q25+R25-S25</f>
        <v>0</v>
      </c>
    </row>
    <row r="26" spans="1:20" s="62" customFormat="1" ht="24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3518589.8099999996</v>
      </c>
      <c r="S26" s="132">
        <f t="shared" si="1"/>
        <v>3518589.8099999996</v>
      </c>
      <c r="T26" s="132">
        <f t="shared" si="1"/>
        <v>0</v>
      </c>
    </row>
    <row r="27" spans="1:20" s="62" customFormat="1" ht="24.75" customHeight="1">
      <c r="A27" s="236" t="s">
        <v>20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8"/>
    </row>
    <row r="28" spans="1:20" s="62" customFormat="1" ht="0.7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23.2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36" t="s">
        <v>27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8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24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39" t="s">
        <v>31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1"/>
    </row>
    <row r="34" spans="1:20" s="122" customFormat="1" ht="28.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3591668.2099999995</v>
      </c>
      <c r="S34" s="132">
        <f t="shared" si="2"/>
        <v>3591668.2099999995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32.25" customHeight="1">
      <c r="A36" s="148" t="s">
        <v>145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9.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9.5" customHeight="1">
      <c r="A40" s="148" t="s">
        <v>71</v>
      </c>
      <c r="B40" s="149"/>
      <c r="C40" s="149"/>
      <c r="D40" s="150"/>
      <c r="E40" s="150"/>
      <c r="F40" s="150"/>
      <c r="G40" s="281" t="s">
        <v>73</v>
      </c>
      <c r="H40" s="281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6.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148"/>
      <c r="B44" s="149"/>
      <c r="C44" s="149"/>
      <c r="D44" s="150"/>
      <c r="E44" s="150"/>
      <c r="F44" s="150"/>
      <c r="G44" s="151"/>
      <c r="H44" s="151"/>
      <c r="I44" s="62"/>
      <c r="J44" s="148"/>
      <c r="K44" s="148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29">
      <selection activeCell="I55" sqref="I55"/>
    </sheetView>
  </sheetViews>
  <sheetFormatPr defaultColWidth="9.00390625" defaultRowHeight="12.75"/>
  <cols>
    <col min="1" max="1" width="5.875" style="61" customWidth="1"/>
    <col min="2" max="2" width="21.75390625" style="77" customWidth="1"/>
    <col min="3" max="3" width="14.875" style="77" customWidth="1"/>
    <col min="4" max="4" width="15.75390625" style="78" customWidth="1"/>
    <col min="5" max="5" width="14.25390625" style="78" customWidth="1"/>
    <col min="6" max="6" width="17.00390625" style="78" customWidth="1"/>
    <col min="7" max="7" width="15.25390625" style="79" customWidth="1"/>
    <col min="8" max="8" width="18.125" style="79" customWidth="1"/>
    <col min="9" max="9" width="16.875" style="61" customWidth="1"/>
    <col min="10" max="10" width="16.375" style="61" customWidth="1"/>
    <col min="11" max="11" width="14.875" style="61" customWidth="1"/>
    <col min="12" max="12" width="16.625" style="61" customWidth="1"/>
    <col min="13" max="13" width="16.75390625" style="61" customWidth="1"/>
    <col min="14" max="14" width="17.00390625" style="61" customWidth="1"/>
    <col min="15" max="15" width="16.00390625" style="61" customWidth="1"/>
    <col min="16" max="16" width="14.625" style="61" customWidth="1"/>
    <col min="17" max="17" width="13.375" style="61" customWidth="1"/>
    <col min="18" max="18" width="16.25390625" style="61" customWidth="1"/>
    <col min="19" max="19" width="15.625" style="61" customWidth="1"/>
    <col min="20" max="20" width="20.00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75" t="s">
        <v>0</v>
      </c>
      <c r="B10" s="276" t="s">
        <v>13</v>
      </c>
      <c r="C10" s="276" t="s">
        <v>3</v>
      </c>
      <c r="D10" s="276" t="s">
        <v>9</v>
      </c>
      <c r="E10" s="276" t="s">
        <v>14</v>
      </c>
      <c r="F10" s="276" t="s">
        <v>11</v>
      </c>
      <c r="G10" s="276" t="s">
        <v>10</v>
      </c>
      <c r="H10" s="276" t="s">
        <v>6</v>
      </c>
      <c r="I10" s="276" t="s">
        <v>12</v>
      </c>
      <c r="J10" s="276" t="s">
        <v>103</v>
      </c>
      <c r="K10" s="276" t="s">
        <v>23</v>
      </c>
      <c r="L10" s="276" t="s">
        <v>24</v>
      </c>
      <c r="M10" s="276" t="s">
        <v>25</v>
      </c>
      <c r="N10" s="276" t="s">
        <v>26</v>
      </c>
      <c r="O10" s="279" t="s">
        <v>148</v>
      </c>
      <c r="P10" s="280"/>
      <c r="Q10" s="276" t="s">
        <v>15</v>
      </c>
      <c r="R10" s="276" t="s">
        <v>16</v>
      </c>
      <c r="S10" s="276" t="s">
        <v>8</v>
      </c>
      <c r="T10" s="276" t="s">
        <v>150</v>
      </c>
    </row>
    <row r="11" spans="1:20" s="86" customFormat="1" ht="94.5" customHeight="1">
      <c r="A11" s="275"/>
      <c r="B11" s="277"/>
      <c r="C11" s="277"/>
      <c r="D11" s="277"/>
      <c r="E11" s="278"/>
      <c r="F11" s="278"/>
      <c r="G11" s="277"/>
      <c r="H11" s="277"/>
      <c r="I11" s="277"/>
      <c r="J11" s="277"/>
      <c r="K11" s="277"/>
      <c r="L11" s="277"/>
      <c r="M11" s="277"/>
      <c r="N11" s="277"/>
      <c r="O11" s="139" t="s">
        <v>4</v>
      </c>
      <c r="P11" s="139" t="s">
        <v>5</v>
      </c>
      <c r="Q11" s="277"/>
      <c r="R11" s="277"/>
      <c r="S11" s="277"/>
      <c r="T11" s="277"/>
    </row>
    <row r="12" spans="1:20" s="88" customFormat="1" ht="14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0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7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F17+F18+F19</f>
        <v>61200000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236" t="s">
        <v>19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8"/>
    </row>
    <row r="22" spans="1:20" s="62" customFormat="1" ht="71.25" customHeight="1">
      <c r="A22" s="138">
        <v>5</v>
      </c>
      <c r="B22" s="113" t="s">
        <v>81</v>
      </c>
      <c r="C22" s="115" t="s">
        <v>82</v>
      </c>
      <c r="D22" s="74">
        <v>26000000</v>
      </c>
      <c r="E22" s="116" t="s">
        <v>36</v>
      </c>
      <c r="F22" s="132">
        <f>O22</f>
        <v>0</v>
      </c>
      <c r="G22" s="117" t="s">
        <v>83</v>
      </c>
      <c r="H22" s="118" t="s">
        <v>54</v>
      </c>
      <c r="I22" s="73">
        <v>7.24</v>
      </c>
      <c r="J22" s="132">
        <v>20181600</v>
      </c>
      <c r="K22" s="141" t="s">
        <v>84</v>
      </c>
      <c r="L22" s="73"/>
      <c r="M22" s="117" t="s">
        <v>121</v>
      </c>
      <c r="N22" s="208">
        <v>20181600</v>
      </c>
      <c r="O22" s="207">
        <f>J22+L22-N22</f>
        <v>0</v>
      </c>
      <c r="P22" s="73"/>
      <c r="Q22" s="73"/>
      <c r="R22" s="71">
        <f>123613.13+112134.49+124148.91+120144.11+124148.91+64076.86</f>
        <v>668266.41</v>
      </c>
      <c r="S22" s="71">
        <f>123613.13+112134.49+124148.91+120144.11+124148.91+64076.86</f>
        <v>668266.41</v>
      </c>
      <c r="T22" s="71">
        <f>Q22+R22-S22</f>
        <v>0</v>
      </c>
    </row>
    <row r="23" spans="1:20" s="62" customFormat="1" ht="67.5" customHeight="1">
      <c r="A23" s="138">
        <v>6</v>
      </c>
      <c r="B23" s="113" t="s">
        <v>85</v>
      </c>
      <c r="C23" s="115" t="s">
        <v>58</v>
      </c>
      <c r="D23" s="74">
        <v>17900000</v>
      </c>
      <c r="E23" s="116" t="s">
        <v>36</v>
      </c>
      <c r="F23" s="132">
        <f>O23</f>
        <v>0</v>
      </c>
      <c r="G23" s="117" t="s">
        <v>128</v>
      </c>
      <c r="H23" s="118" t="s">
        <v>54</v>
      </c>
      <c r="I23" s="73">
        <v>6.42</v>
      </c>
      <c r="J23" s="132">
        <v>17900000</v>
      </c>
      <c r="K23" s="141" t="s">
        <v>86</v>
      </c>
      <c r="L23" s="73"/>
      <c r="M23" s="117" t="s">
        <v>120</v>
      </c>
      <c r="N23" s="208">
        <v>17900000</v>
      </c>
      <c r="O23" s="207">
        <f>J23+L23-N23</f>
        <v>0</v>
      </c>
      <c r="P23" s="73"/>
      <c r="Q23" s="73"/>
      <c r="R23" s="71">
        <f>97620.06+88172.97+97620.06+94471.04+97620.06+85023.93</f>
        <v>560528.1199999999</v>
      </c>
      <c r="S23" s="71">
        <f>97620.06+88172.97+97620.06+94471.04+97620.06+85023.93</f>
        <v>560528.1199999999</v>
      </c>
      <c r="T23" s="71">
        <f>Q23+R23-S23</f>
        <v>0</v>
      </c>
    </row>
    <row r="24" spans="1:20" s="62" customFormat="1" ht="76.5" customHeight="1">
      <c r="A24" s="138">
        <v>7</v>
      </c>
      <c r="B24" s="113" t="s">
        <v>89</v>
      </c>
      <c r="C24" s="115" t="s">
        <v>90</v>
      </c>
      <c r="D24" s="74">
        <v>20000000</v>
      </c>
      <c r="E24" s="116" t="s">
        <v>36</v>
      </c>
      <c r="F24" s="132">
        <f>O24</f>
        <v>20000000</v>
      </c>
      <c r="G24" s="117" t="s">
        <v>91</v>
      </c>
      <c r="H24" s="118" t="s">
        <v>54</v>
      </c>
      <c r="I24" s="73">
        <v>6.4</v>
      </c>
      <c r="J24" s="132">
        <v>20000000</v>
      </c>
      <c r="K24" s="141" t="s">
        <v>92</v>
      </c>
      <c r="L24" s="132"/>
      <c r="M24" s="117"/>
      <c r="N24" s="208"/>
      <c r="O24" s="207">
        <f>J24+L24-N24</f>
        <v>20000000</v>
      </c>
      <c r="P24" s="73"/>
      <c r="Q24" s="73"/>
      <c r="R24" s="71">
        <f>108712.33+98191.78+108712.33+105205.48+108712.33+105205.48+108712.33+108712.33+105205.48+108712.33+105205.48</f>
        <v>1171287.68</v>
      </c>
      <c r="S24" s="71">
        <f>108712.33+98191.78+108712.33+105205.48+108712.33+105205.48+108712.33+108712.33+105205.48+108712.33+105205.48</f>
        <v>1171287.68</v>
      </c>
      <c r="T24" s="71">
        <f>Q24+R24-S24</f>
        <v>0</v>
      </c>
    </row>
    <row r="25" spans="1:20" s="62" customFormat="1" ht="72" customHeight="1">
      <c r="A25" s="138">
        <v>8</v>
      </c>
      <c r="B25" s="113" t="s">
        <v>94</v>
      </c>
      <c r="C25" s="115" t="s">
        <v>68</v>
      </c>
      <c r="D25" s="74">
        <v>19131000</v>
      </c>
      <c r="E25" s="116" t="s">
        <v>36</v>
      </c>
      <c r="F25" s="132">
        <f>O25</f>
        <v>19131000</v>
      </c>
      <c r="G25" s="117" t="s">
        <v>95</v>
      </c>
      <c r="H25" s="118" t="s">
        <v>54</v>
      </c>
      <c r="I25" s="73">
        <v>7.68</v>
      </c>
      <c r="J25" s="132">
        <v>19131000</v>
      </c>
      <c r="K25" s="117" t="s">
        <v>95</v>
      </c>
      <c r="L25" s="132"/>
      <c r="M25" s="117"/>
      <c r="N25" s="208"/>
      <c r="O25" s="207">
        <f>J25+L25-N25</f>
        <v>19131000</v>
      </c>
      <c r="P25" s="73"/>
      <c r="Q25" s="73"/>
      <c r="R25" s="71">
        <f>124786.53+112710.42+124786.53+120761.16+124786.53+120761.16+124786.53+124786.53+120761.16+124786.53+120761.16</f>
        <v>1344474.24</v>
      </c>
      <c r="S25" s="71">
        <f>124786.53+112710.42+124786.53+120761.16+124786.53+120761.16+124786.53+124786.53+120761.16+124786.53+120761.16</f>
        <v>1344474.24</v>
      </c>
      <c r="T25" s="71">
        <f>Q25+R25-S25</f>
        <v>0</v>
      </c>
    </row>
    <row r="26" spans="1:20" s="62" customFormat="1" ht="24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3744556.45</v>
      </c>
      <c r="S26" s="132">
        <f t="shared" si="1"/>
        <v>3744556.45</v>
      </c>
      <c r="T26" s="132">
        <f t="shared" si="1"/>
        <v>0</v>
      </c>
    </row>
    <row r="27" spans="1:20" s="62" customFormat="1" ht="24.75" customHeight="1">
      <c r="A27" s="236" t="s">
        <v>20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8"/>
    </row>
    <row r="28" spans="1:20" s="62" customFormat="1" ht="0.7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23.2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236" t="s">
        <v>27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8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24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239" t="s">
        <v>31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1"/>
    </row>
    <row r="34" spans="1:20" s="122" customFormat="1" ht="28.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100331000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3817634.85</v>
      </c>
      <c r="S34" s="132">
        <f t="shared" si="2"/>
        <v>3817634.85</v>
      </c>
      <c r="T34" s="132">
        <f t="shared" si="2"/>
        <v>0</v>
      </c>
    </row>
    <row r="35" spans="1:20" ht="24" customHeight="1">
      <c r="A35" s="142"/>
      <c r="B35" s="143"/>
      <c r="C35" s="143"/>
      <c r="D35" s="144"/>
      <c r="E35" s="144"/>
      <c r="F35" s="144"/>
      <c r="G35" s="145"/>
      <c r="H35" s="145"/>
      <c r="I35" s="146"/>
      <c r="J35" s="146"/>
      <c r="K35" s="147"/>
      <c r="L35" s="147"/>
      <c r="M35" s="147"/>
      <c r="N35" s="147"/>
      <c r="O35" s="146"/>
      <c r="P35" s="146"/>
      <c r="Q35" s="146"/>
      <c r="R35" s="146"/>
      <c r="S35" s="146"/>
      <c r="T35" s="146"/>
    </row>
    <row r="36" spans="1:20" ht="32.25" customHeight="1">
      <c r="A36" s="148" t="s">
        <v>160</v>
      </c>
      <c r="B36" s="149"/>
      <c r="C36" s="149"/>
      <c r="D36" s="150"/>
      <c r="E36" s="150"/>
      <c r="F36" s="150"/>
      <c r="G36" s="151"/>
      <c r="H36" s="151"/>
      <c r="I36" s="62"/>
      <c r="J36" s="148"/>
      <c r="K36" s="148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62"/>
      <c r="B37" s="152"/>
      <c r="C37" s="152"/>
      <c r="D37" s="153"/>
      <c r="E37" s="153"/>
      <c r="F37" s="153"/>
      <c r="G37" s="83"/>
      <c r="H37" s="8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9.5" customHeight="1">
      <c r="A38" s="148" t="s">
        <v>70</v>
      </c>
      <c r="B38" s="149"/>
      <c r="C38" s="149"/>
      <c r="D38" s="150"/>
      <c r="E38" s="150"/>
      <c r="F38" s="150"/>
      <c r="G38" s="151"/>
      <c r="H38" s="151"/>
      <c r="I38" s="62"/>
      <c r="J38" s="148"/>
      <c r="K38" s="148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62"/>
      <c r="B39" s="152"/>
      <c r="C39" s="152"/>
      <c r="D39" s="153"/>
      <c r="E39" s="153"/>
      <c r="F39" s="153"/>
      <c r="G39" s="83"/>
      <c r="H39" s="83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9.5" customHeight="1">
      <c r="A40" s="148" t="s">
        <v>71</v>
      </c>
      <c r="B40" s="149"/>
      <c r="C40" s="149"/>
      <c r="D40" s="150"/>
      <c r="E40" s="150"/>
      <c r="F40" s="150"/>
      <c r="G40" s="281" t="s">
        <v>73</v>
      </c>
      <c r="H40" s="281"/>
      <c r="I40" s="62"/>
      <c r="J40" s="148"/>
      <c r="K40" s="148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2" customHeight="1">
      <c r="A41" s="62"/>
      <c r="B41" s="152"/>
      <c r="C41" s="152"/>
      <c r="D41" s="153"/>
      <c r="E41" s="153"/>
      <c r="F41" s="153"/>
      <c r="G41" s="83"/>
      <c r="H41" s="8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 customHeight="1" hidden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6.5" customHeight="1">
      <c r="A43" s="62" t="s">
        <v>21</v>
      </c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148"/>
      <c r="B44" s="149"/>
      <c r="C44" s="149"/>
      <c r="D44" s="150"/>
      <c r="E44" s="150"/>
      <c r="F44" s="150"/>
      <c r="G44" s="151"/>
      <c r="H44" s="151"/>
      <c r="I44" s="62"/>
      <c r="J44" s="148"/>
      <c r="K44" s="148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I10">
      <pane ySplit="3480" topLeftCell="A3" activePane="bottomLeft" state="split"/>
      <selection pane="topLeft" activeCell="S27" sqref="S27"/>
      <selection pane="bottomLeft" activeCell="M9" sqref="M9"/>
    </sheetView>
  </sheetViews>
  <sheetFormatPr defaultColWidth="9.00390625" defaultRowHeight="12.75"/>
  <cols>
    <col min="1" max="1" width="5.875" style="61" customWidth="1"/>
    <col min="2" max="2" width="21.75390625" style="77" customWidth="1"/>
    <col min="3" max="3" width="14.875" style="77" customWidth="1"/>
    <col min="4" max="4" width="15.75390625" style="78" customWidth="1"/>
    <col min="5" max="5" width="14.25390625" style="78" customWidth="1"/>
    <col min="6" max="6" width="17.00390625" style="78" customWidth="1"/>
    <col min="7" max="7" width="15.25390625" style="79" customWidth="1"/>
    <col min="8" max="8" width="18.125" style="79" customWidth="1"/>
    <col min="9" max="9" width="16.875" style="61" customWidth="1"/>
    <col min="10" max="10" width="16.375" style="61" customWidth="1"/>
    <col min="11" max="11" width="14.875" style="61" customWidth="1"/>
    <col min="12" max="12" width="16.625" style="61" customWidth="1"/>
    <col min="13" max="13" width="16.75390625" style="61" customWidth="1"/>
    <col min="14" max="14" width="17.00390625" style="61" customWidth="1"/>
    <col min="15" max="15" width="16.00390625" style="61" customWidth="1"/>
    <col min="16" max="16" width="14.625" style="61" customWidth="1"/>
    <col min="17" max="17" width="13.375" style="61" customWidth="1"/>
    <col min="18" max="18" width="16.25390625" style="61" customWidth="1"/>
    <col min="19" max="19" width="15.625" style="61" customWidth="1"/>
    <col min="20" max="20" width="20.00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152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75" t="s">
        <v>0</v>
      </c>
      <c r="B10" s="276" t="s">
        <v>13</v>
      </c>
      <c r="C10" s="276" t="s">
        <v>3</v>
      </c>
      <c r="D10" s="276" t="s">
        <v>9</v>
      </c>
      <c r="E10" s="276" t="s">
        <v>14</v>
      </c>
      <c r="F10" s="276" t="s">
        <v>11</v>
      </c>
      <c r="G10" s="276" t="s">
        <v>10</v>
      </c>
      <c r="H10" s="276" t="s">
        <v>6</v>
      </c>
      <c r="I10" s="276" t="s">
        <v>12</v>
      </c>
      <c r="J10" s="276" t="s">
        <v>103</v>
      </c>
      <c r="K10" s="276" t="s">
        <v>23</v>
      </c>
      <c r="L10" s="276" t="s">
        <v>24</v>
      </c>
      <c r="M10" s="276" t="s">
        <v>25</v>
      </c>
      <c r="N10" s="276" t="s">
        <v>26</v>
      </c>
      <c r="O10" s="279" t="s">
        <v>155</v>
      </c>
      <c r="P10" s="280"/>
      <c r="Q10" s="276" t="s">
        <v>15</v>
      </c>
      <c r="R10" s="276" t="s">
        <v>16</v>
      </c>
      <c r="S10" s="276" t="s">
        <v>8</v>
      </c>
      <c r="T10" s="276" t="s">
        <v>159</v>
      </c>
    </row>
    <row r="11" spans="1:20" s="86" customFormat="1" ht="94.5" customHeight="1">
      <c r="A11" s="275"/>
      <c r="B11" s="277"/>
      <c r="C11" s="277"/>
      <c r="D11" s="277"/>
      <c r="E11" s="278"/>
      <c r="F11" s="278"/>
      <c r="G11" s="277"/>
      <c r="H11" s="277"/>
      <c r="I11" s="277"/>
      <c r="J11" s="277"/>
      <c r="K11" s="277"/>
      <c r="L11" s="277"/>
      <c r="M11" s="277"/>
      <c r="N11" s="277"/>
      <c r="O11" s="139" t="s">
        <v>4</v>
      </c>
      <c r="P11" s="139" t="s">
        <v>5</v>
      </c>
      <c r="Q11" s="277"/>
      <c r="R11" s="277"/>
      <c r="S11" s="277"/>
      <c r="T11" s="277"/>
    </row>
    <row r="12" spans="1:20" s="88" customFormat="1" ht="14.25" customHeight="1">
      <c r="A12" s="140">
        <v>1</v>
      </c>
      <c r="B12" s="92">
        <v>2</v>
      </c>
      <c r="C12" s="93">
        <v>3</v>
      </c>
      <c r="D12" s="92">
        <v>4</v>
      </c>
      <c r="E12" s="93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3">
        <v>11</v>
      </c>
      <c r="L12" s="92">
        <v>12</v>
      </c>
      <c r="M12" s="93">
        <v>13</v>
      </c>
      <c r="N12" s="93">
        <v>14</v>
      </c>
      <c r="O12" s="93">
        <v>15</v>
      </c>
      <c r="P12" s="92">
        <v>16</v>
      </c>
      <c r="Q12" s="93">
        <v>17</v>
      </c>
      <c r="R12" s="93">
        <v>18</v>
      </c>
      <c r="S12" s="93">
        <v>19</v>
      </c>
      <c r="T12" s="92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0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7.2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1</v>
      </c>
      <c r="B17" s="113" t="s">
        <v>96</v>
      </c>
      <c r="C17" s="115" t="s">
        <v>34</v>
      </c>
      <c r="D17" s="132">
        <v>23118400</v>
      </c>
      <c r="E17" s="116" t="s">
        <v>36</v>
      </c>
      <c r="F17" s="132">
        <f>O17</f>
        <v>23118400</v>
      </c>
      <c r="G17" s="117" t="s">
        <v>97</v>
      </c>
      <c r="H17" s="118" t="s">
        <v>54</v>
      </c>
      <c r="I17" s="73" t="s">
        <v>39</v>
      </c>
      <c r="J17" s="132">
        <v>23118400</v>
      </c>
      <c r="K17" s="117" t="s">
        <v>98</v>
      </c>
      <c r="L17" s="71"/>
      <c r="M17" s="117"/>
      <c r="N17" s="207">
        <v>0</v>
      </c>
      <c r="O17" s="207">
        <f>J17+L17-N17</f>
        <v>23118400</v>
      </c>
      <c r="P17" s="73"/>
      <c r="Q17" s="73"/>
      <c r="R17" s="136">
        <f>11464.19+11654.21</f>
        <v>23118.4</v>
      </c>
      <c r="S17" s="136">
        <f>11464.19+11654.21</f>
        <v>23118.4</v>
      </c>
      <c r="T17" s="111">
        <f>Q17+R17-S17</f>
        <v>0</v>
      </c>
    </row>
    <row r="18" spans="1:20" s="62" customFormat="1" ht="71.25" customHeight="1">
      <c r="A18" s="138">
        <v>2</v>
      </c>
      <c r="B18" s="113" t="s">
        <v>129</v>
      </c>
      <c r="C18" s="115" t="s">
        <v>34</v>
      </c>
      <c r="D18" s="132">
        <v>20181600</v>
      </c>
      <c r="E18" s="116" t="s">
        <v>36</v>
      </c>
      <c r="F18" s="132">
        <f>20181600-16181600-4000000</f>
        <v>0</v>
      </c>
      <c r="G18" s="117" t="s">
        <v>122</v>
      </c>
      <c r="H18" s="118" t="s">
        <v>54</v>
      </c>
      <c r="I18" s="73" t="s">
        <v>123</v>
      </c>
      <c r="J18" s="132">
        <v>0</v>
      </c>
      <c r="K18" s="117" t="s">
        <v>124</v>
      </c>
      <c r="L18" s="132">
        <v>20181600</v>
      </c>
      <c r="M18" s="117" t="s">
        <v>147</v>
      </c>
      <c r="N18" s="208">
        <v>20181600</v>
      </c>
      <c r="O18" s="207">
        <f>J18+L18-N18</f>
        <v>0</v>
      </c>
      <c r="P18" s="73"/>
      <c r="Q18" s="73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13" t="s">
        <v>132</v>
      </c>
      <c r="C19" s="115" t="s">
        <v>34</v>
      </c>
      <c r="D19" s="132">
        <v>38081600</v>
      </c>
      <c r="E19" s="116" t="s">
        <v>36</v>
      </c>
      <c r="F19" s="132">
        <v>38081600</v>
      </c>
      <c r="G19" s="117" t="s">
        <v>137</v>
      </c>
      <c r="H19" s="118" t="s">
        <v>54</v>
      </c>
      <c r="I19" s="73" t="s">
        <v>39</v>
      </c>
      <c r="J19" s="132">
        <v>0</v>
      </c>
      <c r="K19" s="117" t="s">
        <v>133</v>
      </c>
      <c r="L19" s="132">
        <v>38081600</v>
      </c>
      <c r="M19" s="117"/>
      <c r="N19" s="207">
        <v>0</v>
      </c>
      <c r="O19" s="207">
        <f>J19+L19-N19</f>
        <v>38081600</v>
      </c>
      <c r="P19" s="73"/>
      <c r="Q19" s="73"/>
      <c r="R19" s="136">
        <v>18779.97</v>
      </c>
      <c r="S19" s="136">
        <v>18779.97</v>
      </c>
      <c r="T19" s="111">
        <f>Q19+R19-S19</f>
        <v>0</v>
      </c>
    </row>
    <row r="20" spans="1:20" s="62" customFormat="1" ht="71.25" customHeight="1">
      <c r="A20" s="138">
        <v>4</v>
      </c>
      <c r="B20" s="113" t="s">
        <v>156</v>
      </c>
      <c r="C20" s="115" t="s">
        <v>34</v>
      </c>
      <c r="D20" s="132">
        <v>7000000</v>
      </c>
      <c r="E20" s="116" t="s">
        <v>36</v>
      </c>
      <c r="F20" s="132">
        <v>7000000</v>
      </c>
      <c r="G20" s="117" t="s">
        <v>153</v>
      </c>
      <c r="H20" s="118" t="s">
        <v>54</v>
      </c>
      <c r="I20" s="73" t="s">
        <v>39</v>
      </c>
      <c r="J20" s="132">
        <v>0</v>
      </c>
      <c r="K20" s="117" t="s">
        <v>154</v>
      </c>
      <c r="L20" s="132">
        <v>7000000</v>
      </c>
      <c r="M20" s="117"/>
      <c r="N20" s="207">
        <v>0</v>
      </c>
      <c r="O20" s="207">
        <v>7000000</v>
      </c>
      <c r="P20" s="73"/>
      <c r="Q20" s="73"/>
      <c r="R20" s="136">
        <v>1438.36</v>
      </c>
      <c r="S20" s="136">
        <v>1438.36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F17+F18+F19+F20</f>
        <v>68200000</v>
      </c>
      <c r="G21" s="74" t="s">
        <v>7</v>
      </c>
      <c r="H21" s="74" t="s">
        <v>7</v>
      </c>
      <c r="I21" s="74" t="s">
        <v>7</v>
      </c>
      <c r="J21" s="132">
        <f>J17+J18+J19+J20</f>
        <v>23118400</v>
      </c>
      <c r="K21" s="74" t="s">
        <v>7</v>
      </c>
      <c r="L21" s="132">
        <f>L17+L18+L19+L20</f>
        <v>65263200</v>
      </c>
      <c r="M21" s="74" t="s">
        <v>7</v>
      </c>
      <c r="N21" s="132">
        <f aca="true" t="shared" si="0" ref="N21:T21">N17+N18+N19+N20</f>
        <v>20181600</v>
      </c>
      <c r="O21" s="132">
        <f t="shared" si="0"/>
        <v>68200000</v>
      </c>
      <c r="P21" s="132">
        <f t="shared" si="0"/>
        <v>0</v>
      </c>
      <c r="Q21" s="132">
        <f t="shared" si="0"/>
        <v>0</v>
      </c>
      <c r="R21" s="132">
        <f t="shared" si="0"/>
        <v>104950.94000000002</v>
      </c>
      <c r="S21" s="132">
        <f t="shared" si="0"/>
        <v>104950.94000000002</v>
      </c>
      <c r="T21" s="132">
        <f t="shared" si="0"/>
        <v>0</v>
      </c>
    </row>
    <row r="22" spans="1:20" s="62" customFormat="1" ht="31.5" customHeight="1">
      <c r="A22" s="236" t="s">
        <v>19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8"/>
    </row>
    <row r="23" spans="1:20" s="62" customFormat="1" ht="71.25" customHeight="1">
      <c r="A23" s="138">
        <v>5</v>
      </c>
      <c r="B23" s="113" t="s">
        <v>81</v>
      </c>
      <c r="C23" s="115" t="s">
        <v>82</v>
      </c>
      <c r="D23" s="74">
        <v>26000000</v>
      </c>
      <c r="E23" s="116" t="s">
        <v>36</v>
      </c>
      <c r="F23" s="132">
        <f>O23</f>
        <v>0</v>
      </c>
      <c r="G23" s="117" t="s">
        <v>83</v>
      </c>
      <c r="H23" s="118" t="s">
        <v>54</v>
      </c>
      <c r="I23" s="73">
        <v>7.24</v>
      </c>
      <c r="J23" s="132">
        <v>20181600</v>
      </c>
      <c r="K23" s="141" t="s">
        <v>84</v>
      </c>
      <c r="L23" s="73"/>
      <c r="M23" s="117" t="s">
        <v>121</v>
      </c>
      <c r="N23" s="208">
        <v>20181600</v>
      </c>
      <c r="O23" s="207">
        <f>J23+L23-N23</f>
        <v>0</v>
      </c>
      <c r="P23" s="73"/>
      <c r="Q23" s="73"/>
      <c r="R23" s="71">
        <f>123613.13+112134.49+124148.91+120144.11+124148.91+64076.86</f>
        <v>668266.41</v>
      </c>
      <c r="S23" s="71">
        <f>123613.13+112134.49+124148.91+120144.11+124148.91+64076.86</f>
        <v>668266.41</v>
      </c>
      <c r="T23" s="71">
        <f>Q23+R23-S23</f>
        <v>0</v>
      </c>
    </row>
    <row r="24" spans="1:20" s="62" customFormat="1" ht="67.5" customHeight="1">
      <c r="A24" s="138">
        <v>6</v>
      </c>
      <c r="B24" s="113" t="s">
        <v>85</v>
      </c>
      <c r="C24" s="115" t="s">
        <v>58</v>
      </c>
      <c r="D24" s="74">
        <v>17900000</v>
      </c>
      <c r="E24" s="116" t="s">
        <v>36</v>
      </c>
      <c r="F24" s="132">
        <f>O24</f>
        <v>0</v>
      </c>
      <c r="G24" s="117" t="s">
        <v>128</v>
      </c>
      <c r="H24" s="118" t="s">
        <v>54</v>
      </c>
      <c r="I24" s="73">
        <v>6.42</v>
      </c>
      <c r="J24" s="132">
        <v>17900000</v>
      </c>
      <c r="K24" s="141" t="s">
        <v>86</v>
      </c>
      <c r="L24" s="73"/>
      <c r="M24" s="117" t="s">
        <v>120</v>
      </c>
      <c r="N24" s="208">
        <v>17900000</v>
      </c>
      <c r="O24" s="207">
        <f>J24+L24-N24</f>
        <v>0</v>
      </c>
      <c r="P24" s="73"/>
      <c r="Q24" s="73"/>
      <c r="R24" s="71">
        <f>97620.06+88172.97+97620.06+94471.04+97620.06+85023.93</f>
        <v>560528.1199999999</v>
      </c>
      <c r="S24" s="71">
        <f>97620.06+88172.97+97620.06+94471.04+97620.06+85023.93</f>
        <v>560528.1199999999</v>
      </c>
      <c r="T24" s="71">
        <f>Q24+R24-S24</f>
        <v>0</v>
      </c>
    </row>
    <row r="25" spans="1:20" s="62" customFormat="1" ht="76.5" customHeight="1">
      <c r="A25" s="138">
        <v>7</v>
      </c>
      <c r="B25" s="113" t="s">
        <v>89</v>
      </c>
      <c r="C25" s="115" t="s">
        <v>90</v>
      </c>
      <c r="D25" s="74">
        <v>20000000</v>
      </c>
      <c r="E25" s="116" t="s">
        <v>36</v>
      </c>
      <c r="F25" s="132">
        <f>O25</f>
        <v>20000000</v>
      </c>
      <c r="G25" s="117" t="s">
        <v>91</v>
      </c>
      <c r="H25" s="118" t="s">
        <v>54</v>
      </c>
      <c r="I25" s="73">
        <v>6.4</v>
      </c>
      <c r="J25" s="132">
        <v>20000000</v>
      </c>
      <c r="K25" s="141" t="s">
        <v>92</v>
      </c>
      <c r="L25" s="132"/>
      <c r="M25" s="117"/>
      <c r="N25" s="208"/>
      <c r="O25" s="207">
        <f>J25+L25-N25</f>
        <v>20000000</v>
      </c>
      <c r="P25" s="73"/>
      <c r="Q25" s="73"/>
      <c r="R25" s="71">
        <f>108712.33+98191.78+108712.33+105205.48+108712.33+105205.48+108712.33+108712.33+105205.48+108712.33+105205.48+108712.32</f>
        <v>1280000</v>
      </c>
      <c r="S25" s="71">
        <f>108712.33+98191.78+108712.33+105205.48+108712.33+105205.48+108712.33+108712.33+105205.48+108712.33+105205.48+108712.32</f>
        <v>1280000</v>
      </c>
      <c r="T25" s="71">
        <f>Q25+R25-S25</f>
        <v>0</v>
      </c>
    </row>
    <row r="26" spans="1:20" s="62" customFormat="1" ht="72" customHeight="1">
      <c r="A26" s="138">
        <v>8</v>
      </c>
      <c r="B26" s="113" t="s">
        <v>94</v>
      </c>
      <c r="C26" s="115" t="s">
        <v>68</v>
      </c>
      <c r="D26" s="74">
        <v>19131000</v>
      </c>
      <c r="E26" s="116" t="s">
        <v>36</v>
      </c>
      <c r="F26" s="132">
        <f>O26</f>
        <v>19131000</v>
      </c>
      <c r="G26" s="117" t="s">
        <v>95</v>
      </c>
      <c r="H26" s="118" t="s">
        <v>54</v>
      </c>
      <c r="I26" s="73">
        <v>7.68</v>
      </c>
      <c r="J26" s="132">
        <v>19131000</v>
      </c>
      <c r="K26" s="117" t="s">
        <v>95</v>
      </c>
      <c r="L26" s="132"/>
      <c r="M26" s="117"/>
      <c r="N26" s="208"/>
      <c r="O26" s="207">
        <f>J26+L26-N26</f>
        <v>19131000</v>
      </c>
      <c r="P26" s="73"/>
      <c r="Q26" s="73"/>
      <c r="R26" s="71">
        <f>124786.53+112710.42+124786.53+120761.16+124786.53+120761.16+124786.53+124786.53+120761.16+124786.53+120761.16+124786.53</f>
        <v>1469260.77</v>
      </c>
      <c r="S26" s="71">
        <f>124786.53+112710.42+124786.53+120761.16+124786.53+120761.16+124786.53+124786.53+120761.16+124786.53+120761.16+124786.53</f>
        <v>1469260.77</v>
      </c>
      <c r="T26" s="71">
        <f>Q26+R26-S26</f>
        <v>0</v>
      </c>
    </row>
    <row r="27" spans="1:20" s="62" customFormat="1" ht="24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132">
        <f>F23+F24+F25+F26</f>
        <v>39131000</v>
      </c>
      <c r="G27" s="74" t="s">
        <v>7</v>
      </c>
      <c r="H27" s="74" t="s">
        <v>7</v>
      </c>
      <c r="I27" s="74" t="s">
        <v>7</v>
      </c>
      <c r="J27" s="132">
        <f>J23+J24+J25+J26</f>
        <v>77212600</v>
      </c>
      <c r="K27" s="132" t="s">
        <v>7</v>
      </c>
      <c r="L27" s="132">
        <f>L23+L24+L25+L26</f>
        <v>0</v>
      </c>
      <c r="M27" s="132" t="s">
        <v>7</v>
      </c>
      <c r="N27" s="132">
        <f aca="true" t="shared" si="1" ref="N27:T27">N23+N24+N25+N26</f>
        <v>38081600</v>
      </c>
      <c r="O27" s="132">
        <f t="shared" si="1"/>
        <v>39131000</v>
      </c>
      <c r="P27" s="132">
        <f t="shared" si="1"/>
        <v>0</v>
      </c>
      <c r="Q27" s="132">
        <f t="shared" si="1"/>
        <v>0</v>
      </c>
      <c r="R27" s="132">
        <f t="shared" si="1"/>
        <v>3978055.3</v>
      </c>
      <c r="S27" s="132">
        <f t="shared" si="1"/>
        <v>3978055.3</v>
      </c>
      <c r="T27" s="132">
        <f t="shared" si="1"/>
        <v>0</v>
      </c>
    </row>
    <row r="28" spans="1:20" s="62" customFormat="1" ht="24.75" customHeight="1">
      <c r="A28" s="236" t="s">
        <v>20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</row>
    <row r="29" spans="1:20" s="62" customFormat="1" ht="0.75" customHeight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23.2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22.5" customHeight="1">
      <c r="A31" s="236" t="s">
        <v>27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8"/>
    </row>
    <row r="32" spans="1:20" s="62" customFormat="1" ht="3" customHeight="1" hidden="1">
      <c r="A32" s="105"/>
      <c r="B32" s="113"/>
      <c r="C32" s="115"/>
      <c r="D32" s="74"/>
      <c r="E32" s="116"/>
      <c r="F32" s="116"/>
      <c r="G32" s="117"/>
      <c r="H32" s="118"/>
      <c r="I32" s="73"/>
      <c r="J32" s="119"/>
      <c r="K32" s="73"/>
      <c r="L32" s="73"/>
      <c r="M32" s="73"/>
      <c r="N32" s="120"/>
      <c r="O32" s="73"/>
      <c r="P32" s="73"/>
      <c r="Q32" s="73"/>
      <c r="R32" s="73"/>
      <c r="S32" s="73"/>
      <c r="T32" s="111"/>
    </row>
    <row r="33" spans="1:20" s="62" customFormat="1" ht="24" customHeight="1">
      <c r="A33" s="112" t="s">
        <v>1</v>
      </c>
      <c r="B33" s="113"/>
      <c r="C33" s="74" t="s">
        <v>7</v>
      </c>
      <c r="D33" s="74" t="s">
        <v>7</v>
      </c>
      <c r="E33" s="74"/>
      <c r="F33" s="74"/>
      <c r="G33" s="74" t="s">
        <v>7</v>
      </c>
      <c r="H33" s="74" t="s">
        <v>7</v>
      </c>
      <c r="I33" s="74" t="s">
        <v>7</v>
      </c>
      <c r="J33" s="119"/>
      <c r="K33" s="74" t="s">
        <v>7</v>
      </c>
      <c r="L33" s="73"/>
      <c r="M33" s="74" t="s">
        <v>7</v>
      </c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239" t="s">
        <v>31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</row>
    <row r="35" spans="1:20" s="122" customFormat="1" ht="28.5" customHeight="1">
      <c r="A35" s="121"/>
      <c r="B35" s="121"/>
      <c r="C35" s="74" t="s">
        <v>7</v>
      </c>
      <c r="D35" s="74" t="s">
        <v>7</v>
      </c>
      <c r="E35" s="74" t="s">
        <v>7</v>
      </c>
      <c r="F35" s="132">
        <f>F21+F27</f>
        <v>107331000</v>
      </c>
      <c r="G35" s="74" t="s">
        <v>7</v>
      </c>
      <c r="H35" s="74" t="s">
        <v>7</v>
      </c>
      <c r="I35" s="74" t="s">
        <v>7</v>
      </c>
      <c r="J35" s="132">
        <f>J21+J27</f>
        <v>100331000</v>
      </c>
      <c r="K35" s="132" t="s">
        <v>7</v>
      </c>
      <c r="L35" s="132">
        <f>L21+L27</f>
        <v>65263200</v>
      </c>
      <c r="M35" s="132" t="s">
        <v>7</v>
      </c>
      <c r="N35" s="132">
        <f aca="true" t="shared" si="2" ref="N35:T35">N21+N27</f>
        <v>58263200</v>
      </c>
      <c r="O35" s="132">
        <f t="shared" si="2"/>
        <v>107331000</v>
      </c>
      <c r="P35" s="132">
        <f t="shared" si="2"/>
        <v>0</v>
      </c>
      <c r="Q35" s="132">
        <f t="shared" si="2"/>
        <v>0</v>
      </c>
      <c r="R35" s="132">
        <f t="shared" si="2"/>
        <v>4083006.2399999998</v>
      </c>
      <c r="S35" s="132">
        <f t="shared" si="2"/>
        <v>4083006.2399999998</v>
      </c>
      <c r="T35" s="132">
        <f t="shared" si="2"/>
        <v>0</v>
      </c>
    </row>
    <row r="36" spans="1:20" ht="24" customHeight="1">
      <c r="A36" s="142"/>
      <c r="B36" s="143"/>
      <c r="C36" s="143"/>
      <c r="D36" s="144"/>
      <c r="E36" s="144"/>
      <c r="F36" s="144"/>
      <c r="G36" s="145"/>
      <c r="H36" s="145"/>
      <c r="I36" s="146"/>
      <c r="J36" s="146"/>
      <c r="K36" s="147"/>
      <c r="L36" s="147"/>
      <c r="M36" s="147"/>
      <c r="N36" s="147"/>
      <c r="O36" s="146"/>
      <c r="P36" s="146"/>
      <c r="Q36" s="146"/>
      <c r="R36" s="146"/>
      <c r="S36" s="146"/>
      <c r="T36" s="146"/>
    </row>
    <row r="37" spans="1:20" ht="32.25" customHeight="1">
      <c r="A37" s="148" t="s">
        <v>157</v>
      </c>
      <c r="B37" s="149"/>
      <c r="C37" s="149"/>
      <c r="D37" s="150"/>
      <c r="E37" s="150"/>
      <c r="F37" s="150"/>
      <c r="G37" s="151"/>
      <c r="H37" s="151"/>
      <c r="I37" s="62"/>
      <c r="J37" s="148"/>
      <c r="K37" s="148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">
      <c r="A38" s="62"/>
      <c r="B38" s="152"/>
      <c r="C38" s="152"/>
      <c r="D38" s="153"/>
      <c r="E38" s="153"/>
      <c r="F38" s="153"/>
      <c r="G38" s="83"/>
      <c r="H38" s="83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9.5" customHeight="1">
      <c r="A39" s="148" t="s">
        <v>70</v>
      </c>
      <c r="B39" s="149"/>
      <c r="C39" s="149"/>
      <c r="D39" s="150"/>
      <c r="E39" s="150"/>
      <c r="F39" s="150"/>
      <c r="G39" s="151"/>
      <c r="H39" s="151"/>
      <c r="I39" s="62"/>
      <c r="J39" s="148"/>
      <c r="K39" s="148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5">
      <c r="A40" s="62"/>
      <c r="B40" s="152"/>
      <c r="C40" s="152"/>
      <c r="D40" s="153"/>
      <c r="E40" s="153"/>
      <c r="F40" s="153"/>
      <c r="G40" s="83"/>
      <c r="H40" s="83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9.5" customHeight="1">
      <c r="A41" s="148" t="s">
        <v>71</v>
      </c>
      <c r="B41" s="149"/>
      <c r="C41" s="149"/>
      <c r="D41" s="150"/>
      <c r="E41" s="150"/>
      <c r="F41" s="150"/>
      <c r="G41" s="281" t="s">
        <v>73</v>
      </c>
      <c r="H41" s="281"/>
      <c r="I41" s="62"/>
      <c r="J41" s="148"/>
      <c r="K41" s="148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" customHeight="1">
      <c r="A42" s="62"/>
      <c r="B42" s="152"/>
      <c r="C42" s="152"/>
      <c r="D42" s="153"/>
      <c r="E42" s="153"/>
      <c r="F42" s="153"/>
      <c r="G42" s="83"/>
      <c r="H42" s="83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2.75" customHeight="1" hidden="1">
      <c r="A43" s="62"/>
      <c r="B43" s="152"/>
      <c r="C43" s="152"/>
      <c r="D43" s="153"/>
      <c r="E43" s="153"/>
      <c r="F43" s="153"/>
      <c r="G43" s="83"/>
      <c r="H43" s="8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6.5" customHeight="1">
      <c r="A44" s="62" t="s">
        <v>21</v>
      </c>
      <c r="B44" s="152"/>
      <c r="C44" s="152"/>
      <c r="D44" s="153"/>
      <c r="E44" s="153"/>
      <c r="F44" s="153"/>
      <c r="G44" s="83"/>
      <c r="H44" s="8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148"/>
      <c r="B45" s="149"/>
      <c r="C45" s="149"/>
      <c r="D45" s="150"/>
      <c r="E45" s="150"/>
      <c r="F45" s="150"/>
      <c r="G45" s="151"/>
      <c r="H45" s="151"/>
      <c r="I45" s="62"/>
      <c r="J45" s="148"/>
      <c r="K45" s="148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>
      <c r="A48" s="62"/>
      <c r="B48" s="152"/>
      <c r="C48" s="152"/>
      <c r="D48" s="153"/>
      <c r="E48" s="153"/>
      <c r="F48" s="153"/>
      <c r="G48" s="83"/>
      <c r="H48" s="83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56" spans="1:22" s="77" customFormat="1" ht="16.5" customHeight="1">
      <c r="A56" s="6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s="77" customFormat="1" ht="30" customHeight="1">
      <c r="A57" s="61"/>
      <c r="B57" s="131"/>
      <c r="D57" s="78"/>
      <c r="E57" s="78"/>
      <c r="F57" s="78"/>
      <c r="G57" s="79"/>
      <c r="H57" s="79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</sheetData>
  <sheetProtection/>
  <mergeCells count="29">
    <mergeCell ref="G41:H41"/>
    <mergeCell ref="A13:T13"/>
    <mergeCell ref="A16:T16"/>
    <mergeCell ref="A22:T22"/>
    <mergeCell ref="A28:T28"/>
    <mergeCell ref="A31:T31"/>
    <mergeCell ref="A34:T34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E10">
      <pane ySplit="3270" topLeftCell="A20" activePane="bottomLeft" state="split"/>
      <selection pane="topLeft" activeCell="U10" sqref="U1:V16384"/>
      <selection pane="bottomLeft" activeCell="R20" sqref="R20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49" t="s">
        <v>0</v>
      </c>
      <c r="B10" s="242" t="s">
        <v>13</v>
      </c>
      <c r="C10" s="242" t="s">
        <v>3</v>
      </c>
      <c r="D10" s="242" t="s">
        <v>9</v>
      </c>
      <c r="E10" s="242" t="s">
        <v>14</v>
      </c>
      <c r="F10" s="242" t="s">
        <v>11</v>
      </c>
      <c r="G10" s="242" t="s">
        <v>10</v>
      </c>
      <c r="H10" s="242" t="s">
        <v>6</v>
      </c>
      <c r="I10" s="242" t="s">
        <v>12</v>
      </c>
      <c r="J10" s="242" t="s">
        <v>87</v>
      </c>
      <c r="K10" s="242" t="s">
        <v>23</v>
      </c>
      <c r="L10" s="242" t="s">
        <v>24</v>
      </c>
      <c r="M10" s="242" t="s">
        <v>25</v>
      </c>
      <c r="N10" s="242" t="s">
        <v>26</v>
      </c>
      <c r="O10" s="244" t="s">
        <v>99</v>
      </c>
      <c r="P10" s="245"/>
      <c r="Q10" s="242" t="s">
        <v>15</v>
      </c>
      <c r="R10" s="242" t="s">
        <v>16</v>
      </c>
      <c r="S10" s="242" t="s">
        <v>8</v>
      </c>
      <c r="T10" s="242" t="s">
        <v>100</v>
      </c>
    </row>
    <row r="11" spans="1:20" s="86" customFormat="1" ht="94.5" customHeight="1">
      <c r="A11" s="249"/>
      <c r="B11" s="243"/>
      <c r="C11" s="243"/>
      <c r="D11" s="243"/>
      <c r="E11" s="250"/>
      <c r="F11" s="250"/>
      <c r="G11" s="243"/>
      <c r="H11" s="243"/>
      <c r="I11" s="243"/>
      <c r="J11" s="243"/>
      <c r="K11" s="243"/>
      <c r="L11" s="243"/>
      <c r="M11" s="243"/>
      <c r="N11" s="243"/>
      <c r="O11" s="76" t="s">
        <v>4</v>
      </c>
      <c r="P11" s="76" t="s">
        <v>5</v>
      </c>
      <c r="Q11" s="243"/>
      <c r="R11" s="243"/>
      <c r="S11" s="243"/>
      <c r="T11" s="24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96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97</v>
      </c>
      <c r="H20" s="110" t="s">
        <v>54</v>
      </c>
      <c r="I20" s="75" t="s">
        <v>39</v>
      </c>
      <c r="J20" s="101">
        <v>0</v>
      </c>
      <c r="K20" s="72" t="s">
        <v>98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236" t="s">
        <v>19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8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93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88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93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98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98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128</v>
      </c>
      <c r="H28" s="110" t="s">
        <v>54</v>
      </c>
      <c r="I28" s="75">
        <v>6.42</v>
      </c>
      <c r="J28" s="101">
        <v>17900000</v>
      </c>
      <c r="K28" s="114" t="s">
        <v>86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89</v>
      </c>
      <c r="C29" s="107" t="s">
        <v>90</v>
      </c>
      <c r="D29" s="108">
        <v>20000000</v>
      </c>
      <c r="E29" s="109" t="s">
        <v>36</v>
      </c>
      <c r="F29" s="101">
        <f t="shared" si="1"/>
        <v>20000000</v>
      </c>
      <c r="G29" s="72" t="s">
        <v>91</v>
      </c>
      <c r="H29" s="110" t="s">
        <v>54</v>
      </c>
      <c r="I29" s="75">
        <v>6.4</v>
      </c>
      <c r="J29" s="101">
        <v>0</v>
      </c>
      <c r="K29" s="114" t="s">
        <v>92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94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95</v>
      </c>
      <c r="H30" s="110" t="s">
        <v>54</v>
      </c>
      <c r="I30" s="75">
        <v>7.68</v>
      </c>
      <c r="J30" s="101">
        <v>0</v>
      </c>
      <c r="K30" s="72" t="s">
        <v>95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236" t="s">
        <v>20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8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236" t="s">
        <v>27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8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239" t="s">
        <v>31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1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108</v>
      </c>
      <c r="B41" s="128"/>
      <c r="C41" s="128"/>
      <c r="D41" s="129"/>
      <c r="E41" s="129"/>
      <c r="F41" s="129"/>
      <c r="G41" s="130"/>
      <c r="H41" s="130"/>
      <c r="I41" s="61" t="s">
        <v>107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228" t="s">
        <v>73</v>
      </c>
      <c r="H45" s="229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5:H45"/>
    <mergeCell ref="A13:T13"/>
    <mergeCell ref="A16:T16"/>
    <mergeCell ref="A22:T22"/>
    <mergeCell ref="A32:T32"/>
    <mergeCell ref="A35:T35"/>
    <mergeCell ref="A38:T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1" activePane="bottomLeft" state="split"/>
      <selection pane="topLeft" activeCell="O10" sqref="O10:P10"/>
      <selection pane="bottomLeft" activeCell="D21" sqref="D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102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49" t="s">
        <v>0</v>
      </c>
      <c r="B10" s="242" t="s">
        <v>13</v>
      </c>
      <c r="C10" s="242" t="s">
        <v>3</v>
      </c>
      <c r="D10" s="242" t="s">
        <v>9</v>
      </c>
      <c r="E10" s="242" t="s">
        <v>14</v>
      </c>
      <c r="F10" s="242" t="s">
        <v>11</v>
      </c>
      <c r="G10" s="242" t="s">
        <v>10</v>
      </c>
      <c r="H10" s="242" t="s">
        <v>6</v>
      </c>
      <c r="I10" s="242" t="s">
        <v>12</v>
      </c>
      <c r="J10" s="242" t="s">
        <v>103</v>
      </c>
      <c r="K10" s="242" t="s">
        <v>23</v>
      </c>
      <c r="L10" s="242" t="s">
        <v>24</v>
      </c>
      <c r="M10" s="242" t="s">
        <v>25</v>
      </c>
      <c r="N10" s="242" t="s">
        <v>26</v>
      </c>
      <c r="O10" s="244" t="s">
        <v>105</v>
      </c>
      <c r="P10" s="245"/>
      <c r="Q10" s="242" t="s">
        <v>15</v>
      </c>
      <c r="R10" s="242" t="s">
        <v>16</v>
      </c>
      <c r="S10" s="242" t="s">
        <v>8</v>
      </c>
      <c r="T10" s="242" t="s">
        <v>104</v>
      </c>
    </row>
    <row r="11" spans="1:20" s="86" customFormat="1" ht="94.5" customHeight="1">
      <c r="A11" s="249"/>
      <c r="B11" s="243"/>
      <c r="C11" s="243"/>
      <c r="D11" s="243"/>
      <c r="E11" s="250"/>
      <c r="F11" s="250"/>
      <c r="G11" s="243"/>
      <c r="H11" s="243"/>
      <c r="I11" s="243"/>
      <c r="J11" s="243"/>
      <c r="K11" s="243"/>
      <c r="L11" s="243"/>
      <c r="M11" s="243"/>
      <c r="N11" s="243"/>
      <c r="O11" s="76" t="s">
        <v>4</v>
      </c>
      <c r="P11" s="76" t="s">
        <v>5</v>
      </c>
      <c r="Q11" s="243"/>
      <c r="R11" s="243"/>
      <c r="S11" s="243"/>
      <c r="T11" s="24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36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236" t="s">
        <v>20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36" t="s">
        <v>27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39" t="s">
        <v>31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28" t="s">
        <v>73</v>
      </c>
      <c r="H38" s="22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F7">
      <pane ySplit="3270" topLeftCell="A21" activePane="bottomLeft" state="split"/>
      <selection pane="topLeft" activeCell="A7" sqref="A7"/>
      <selection pane="bottomLef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109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49" t="s">
        <v>0</v>
      </c>
      <c r="B10" s="242" t="s">
        <v>13</v>
      </c>
      <c r="C10" s="242" t="s">
        <v>3</v>
      </c>
      <c r="D10" s="242" t="s">
        <v>9</v>
      </c>
      <c r="E10" s="242" t="s">
        <v>14</v>
      </c>
      <c r="F10" s="242" t="s">
        <v>11</v>
      </c>
      <c r="G10" s="242" t="s">
        <v>10</v>
      </c>
      <c r="H10" s="242" t="s">
        <v>6</v>
      </c>
      <c r="I10" s="242" t="s">
        <v>12</v>
      </c>
      <c r="J10" s="242" t="s">
        <v>103</v>
      </c>
      <c r="K10" s="242" t="s">
        <v>23</v>
      </c>
      <c r="L10" s="242" t="s">
        <v>24</v>
      </c>
      <c r="M10" s="242" t="s">
        <v>25</v>
      </c>
      <c r="N10" s="242" t="s">
        <v>26</v>
      </c>
      <c r="O10" s="244" t="s">
        <v>110</v>
      </c>
      <c r="P10" s="245"/>
      <c r="Q10" s="242" t="s">
        <v>15</v>
      </c>
      <c r="R10" s="242" t="s">
        <v>16</v>
      </c>
      <c r="S10" s="242" t="s">
        <v>8</v>
      </c>
      <c r="T10" s="242" t="s">
        <v>111</v>
      </c>
    </row>
    <row r="11" spans="1:20" s="86" customFormat="1" ht="94.5" customHeight="1">
      <c r="A11" s="249"/>
      <c r="B11" s="243"/>
      <c r="C11" s="243"/>
      <c r="D11" s="243"/>
      <c r="E11" s="250"/>
      <c r="F11" s="250"/>
      <c r="G11" s="243"/>
      <c r="H11" s="243"/>
      <c r="I11" s="243"/>
      <c r="J11" s="243"/>
      <c r="K11" s="243"/>
      <c r="L11" s="243"/>
      <c r="M11" s="243"/>
      <c r="N11" s="243"/>
      <c r="O11" s="76" t="s">
        <v>4</v>
      </c>
      <c r="P11" s="76" t="s">
        <v>5</v>
      </c>
      <c r="Q11" s="243"/>
      <c r="R11" s="243"/>
      <c r="S11" s="243"/>
      <c r="T11" s="24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36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236" t="s">
        <v>20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36" t="s">
        <v>27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39" t="s">
        <v>31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28" t="s">
        <v>73</v>
      </c>
      <c r="H38" s="22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5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6.1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112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49" t="s">
        <v>0</v>
      </c>
      <c r="B10" s="242" t="s">
        <v>13</v>
      </c>
      <c r="C10" s="242" t="s">
        <v>3</v>
      </c>
      <c r="D10" s="242" t="s">
        <v>9</v>
      </c>
      <c r="E10" s="242" t="s">
        <v>14</v>
      </c>
      <c r="F10" s="242" t="s">
        <v>11</v>
      </c>
      <c r="G10" s="242" t="s">
        <v>10</v>
      </c>
      <c r="H10" s="242" t="s">
        <v>6</v>
      </c>
      <c r="I10" s="242" t="s">
        <v>12</v>
      </c>
      <c r="J10" s="242" t="s">
        <v>103</v>
      </c>
      <c r="K10" s="242" t="s">
        <v>23</v>
      </c>
      <c r="L10" s="242" t="s">
        <v>24</v>
      </c>
      <c r="M10" s="242" t="s">
        <v>25</v>
      </c>
      <c r="N10" s="242" t="s">
        <v>26</v>
      </c>
      <c r="O10" s="244" t="s">
        <v>114</v>
      </c>
      <c r="P10" s="245"/>
      <c r="Q10" s="242" t="s">
        <v>15</v>
      </c>
      <c r="R10" s="242" t="s">
        <v>16</v>
      </c>
      <c r="S10" s="242" t="s">
        <v>8</v>
      </c>
      <c r="T10" s="242" t="s">
        <v>113</v>
      </c>
    </row>
    <row r="11" spans="1:20" s="86" customFormat="1" ht="94.5" customHeight="1">
      <c r="A11" s="249"/>
      <c r="B11" s="243"/>
      <c r="C11" s="243"/>
      <c r="D11" s="243"/>
      <c r="E11" s="250"/>
      <c r="F11" s="250"/>
      <c r="G11" s="243"/>
      <c r="H11" s="243"/>
      <c r="I11" s="243"/>
      <c r="J11" s="243"/>
      <c r="K11" s="243"/>
      <c r="L11" s="243"/>
      <c r="M11" s="243"/>
      <c r="N11" s="243"/>
      <c r="O11" s="76" t="s">
        <v>4</v>
      </c>
      <c r="P11" s="76" t="s">
        <v>5</v>
      </c>
      <c r="Q11" s="243"/>
      <c r="R11" s="243"/>
      <c r="S11" s="243"/>
      <c r="T11" s="24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36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236" t="s">
        <v>20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36" t="s">
        <v>27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39" t="s">
        <v>31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28" t="s">
        <v>73</v>
      </c>
      <c r="H38" s="22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pane ySplit="3270" topLeftCell="A30" activePane="bottomLeft" state="split"/>
      <selection pane="topLeft" activeCell="G21" sqref="G21"/>
      <selection pane="bottomLeft" activeCell="K42" sqref="K4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5.253906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116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49" t="s">
        <v>0</v>
      </c>
      <c r="B10" s="242" t="s">
        <v>13</v>
      </c>
      <c r="C10" s="242" t="s">
        <v>3</v>
      </c>
      <c r="D10" s="242" t="s">
        <v>9</v>
      </c>
      <c r="E10" s="242" t="s">
        <v>14</v>
      </c>
      <c r="F10" s="242" t="s">
        <v>11</v>
      </c>
      <c r="G10" s="242" t="s">
        <v>10</v>
      </c>
      <c r="H10" s="242" t="s">
        <v>6</v>
      </c>
      <c r="I10" s="242" t="s">
        <v>12</v>
      </c>
      <c r="J10" s="242" t="s">
        <v>103</v>
      </c>
      <c r="K10" s="242" t="s">
        <v>23</v>
      </c>
      <c r="L10" s="242" t="s">
        <v>24</v>
      </c>
      <c r="M10" s="242" t="s">
        <v>25</v>
      </c>
      <c r="N10" s="242" t="s">
        <v>26</v>
      </c>
      <c r="O10" s="244" t="s">
        <v>151</v>
      </c>
      <c r="P10" s="245"/>
      <c r="Q10" s="242" t="s">
        <v>15</v>
      </c>
      <c r="R10" s="242" t="s">
        <v>16</v>
      </c>
      <c r="S10" s="242" t="s">
        <v>8</v>
      </c>
      <c r="T10" s="242" t="s">
        <v>115</v>
      </c>
    </row>
    <row r="11" spans="1:20" s="86" customFormat="1" ht="94.5" customHeight="1">
      <c r="A11" s="249"/>
      <c r="B11" s="243"/>
      <c r="C11" s="243"/>
      <c r="D11" s="243"/>
      <c r="E11" s="250"/>
      <c r="F11" s="250"/>
      <c r="G11" s="243"/>
      <c r="H11" s="243"/>
      <c r="I11" s="243"/>
      <c r="J11" s="243"/>
      <c r="K11" s="243"/>
      <c r="L11" s="243"/>
      <c r="M11" s="243"/>
      <c r="N11" s="243"/>
      <c r="O11" s="76" t="s">
        <v>4</v>
      </c>
      <c r="P11" s="76" t="s">
        <v>5</v>
      </c>
      <c r="Q11" s="243"/>
      <c r="R11" s="243"/>
      <c r="S11" s="243"/>
      <c r="T11" s="24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36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236" t="s">
        <v>20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36" t="s">
        <v>27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39" t="s">
        <v>31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158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28" t="s">
        <v>73</v>
      </c>
      <c r="H38" s="22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selection activeCell="G21" sqref="G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117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49" t="s">
        <v>0</v>
      </c>
      <c r="B10" s="242" t="s">
        <v>13</v>
      </c>
      <c r="C10" s="242" t="s">
        <v>3</v>
      </c>
      <c r="D10" s="242" t="s">
        <v>9</v>
      </c>
      <c r="E10" s="242" t="s">
        <v>14</v>
      </c>
      <c r="F10" s="242" t="s">
        <v>11</v>
      </c>
      <c r="G10" s="242" t="s">
        <v>10</v>
      </c>
      <c r="H10" s="242" t="s">
        <v>6</v>
      </c>
      <c r="I10" s="242" t="s">
        <v>12</v>
      </c>
      <c r="J10" s="242" t="s">
        <v>103</v>
      </c>
      <c r="K10" s="242" t="s">
        <v>23</v>
      </c>
      <c r="L10" s="242" t="s">
        <v>24</v>
      </c>
      <c r="M10" s="242" t="s">
        <v>25</v>
      </c>
      <c r="N10" s="242" t="s">
        <v>26</v>
      </c>
      <c r="O10" s="244" t="s">
        <v>118</v>
      </c>
      <c r="P10" s="245"/>
      <c r="Q10" s="242" t="s">
        <v>15</v>
      </c>
      <c r="R10" s="242" t="s">
        <v>16</v>
      </c>
      <c r="S10" s="242" t="s">
        <v>8</v>
      </c>
      <c r="T10" s="242" t="s">
        <v>119</v>
      </c>
    </row>
    <row r="11" spans="1:20" s="86" customFormat="1" ht="94.5" customHeight="1">
      <c r="A11" s="249"/>
      <c r="B11" s="243"/>
      <c r="C11" s="243"/>
      <c r="D11" s="243"/>
      <c r="E11" s="250"/>
      <c r="F11" s="250"/>
      <c r="G11" s="243"/>
      <c r="H11" s="243"/>
      <c r="I11" s="243"/>
      <c r="J11" s="243"/>
      <c r="K11" s="243"/>
      <c r="L11" s="243"/>
      <c r="M11" s="243"/>
      <c r="N11" s="243"/>
      <c r="O11" s="76" t="s">
        <v>4</v>
      </c>
      <c r="P11" s="76" t="s">
        <v>5</v>
      </c>
      <c r="Q11" s="243"/>
      <c r="R11" s="243"/>
      <c r="S11" s="243"/>
      <c r="T11" s="24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1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236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123613.13+112134.49+124148.91+120144.11+124148.91</f>
        <v>604189.55</v>
      </c>
      <c r="S20" s="134">
        <f>123613.13+112134.49+124148.91+120144.11+124148.91</f>
        <v>604189.55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97620.06+88172.97+97620.06+94471.04+97620.06</f>
        <v>475504.18999999994</v>
      </c>
      <c r="S21" s="134">
        <f>97620.06+88172.97+97620.06+94471.04+97620.06</f>
        <v>475504.18999999994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108712.33+98191.78+108712.33+105205.48+108712.33</f>
        <v>529534.25</v>
      </c>
      <c r="S22" s="134">
        <f>108712.33+98191.78+108712.33+105205.48+108712.33</f>
        <v>529534.25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124786.53+112710.42+124786.53+120761.16+124786.53</f>
        <v>607831.17</v>
      </c>
      <c r="S23" s="134">
        <f>124786.53+112710.42+124786.53+120761.16+124786.53</f>
        <v>607831.17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2217059.16</v>
      </c>
      <c r="S24" s="132">
        <f t="shared" si="1"/>
        <v>2217059.16</v>
      </c>
      <c r="T24" s="132">
        <f t="shared" si="1"/>
        <v>0</v>
      </c>
    </row>
    <row r="25" spans="1:20" s="62" customFormat="1" ht="18.75" customHeight="1">
      <c r="A25" s="236" t="s">
        <v>20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236" t="s">
        <v>27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239" t="s">
        <v>31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2217059.16</v>
      </c>
      <c r="S32" s="132">
        <f t="shared" si="2"/>
        <v>2217059.16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228" t="s">
        <v>73</v>
      </c>
      <c r="H38" s="22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F10">
      <pane ySplit="3915" topLeftCell="A22" activePane="bottomLeft" state="split"/>
      <selection pane="topLeft" activeCell="A35" sqref="A35:IV42"/>
      <selection pane="bottomLeft" activeCell="J24" sqref="J24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246" t="s">
        <v>80</v>
      </c>
      <c r="T1" s="246"/>
    </row>
    <row r="2" spans="19:20" ht="26.25" customHeight="1">
      <c r="S2" s="246"/>
      <c r="T2" s="246"/>
    </row>
    <row r="3" spans="1:20" ht="21.75" customHeight="1">
      <c r="A3" s="247" t="s">
        <v>126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248"/>
      <c r="H7" s="248"/>
      <c r="I7" s="248"/>
      <c r="J7" s="248"/>
      <c r="K7" s="248"/>
      <c r="L7" s="248"/>
      <c r="M7" s="248"/>
      <c r="N7" s="248"/>
      <c r="O7" s="84"/>
      <c r="P7" s="84"/>
    </row>
    <row r="8" ht="5.25" customHeight="1"/>
    <row r="9" ht="15" customHeight="1"/>
    <row r="10" spans="1:20" ht="52.5" customHeight="1">
      <c r="A10" s="249" t="s">
        <v>0</v>
      </c>
      <c r="B10" s="242" t="s">
        <v>13</v>
      </c>
      <c r="C10" s="242" t="s">
        <v>3</v>
      </c>
      <c r="D10" s="242" t="s">
        <v>9</v>
      </c>
      <c r="E10" s="242" t="s">
        <v>14</v>
      </c>
      <c r="F10" s="242" t="s">
        <v>11</v>
      </c>
      <c r="G10" s="242" t="s">
        <v>10</v>
      </c>
      <c r="H10" s="242" t="s">
        <v>6</v>
      </c>
      <c r="I10" s="242" t="s">
        <v>12</v>
      </c>
      <c r="J10" s="242" t="s">
        <v>103</v>
      </c>
      <c r="K10" s="242" t="s">
        <v>23</v>
      </c>
      <c r="L10" s="242" t="s">
        <v>24</v>
      </c>
      <c r="M10" s="242" t="s">
        <v>25</v>
      </c>
      <c r="N10" s="242" t="s">
        <v>26</v>
      </c>
      <c r="O10" s="244" t="s">
        <v>125</v>
      </c>
      <c r="P10" s="245"/>
      <c r="Q10" s="242" t="s">
        <v>15</v>
      </c>
      <c r="R10" s="242" t="s">
        <v>16</v>
      </c>
      <c r="S10" s="242" t="s">
        <v>8</v>
      </c>
      <c r="T10" s="242" t="s">
        <v>127</v>
      </c>
    </row>
    <row r="11" spans="1:20" s="86" customFormat="1" ht="94.5" customHeight="1">
      <c r="A11" s="249"/>
      <c r="B11" s="243"/>
      <c r="C11" s="243"/>
      <c r="D11" s="243"/>
      <c r="E11" s="250"/>
      <c r="F11" s="250"/>
      <c r="G11" s="243"/>
      <c r="H11" s="243"/>
      <c r="I11" s="243"/>
      <c r="J11" s="243"/>
      <c r="K11" s="243"/>
      <c r="L11" s="243"/>
      <c r="M11" s="243"/>
      <c r="N11" s="243"/>
      <c r="O11" s="76" t="s">
        <v>4</v>
      </c>
      <c r="P11" s="76" t="s">
        <v>5</v>
      </c>
      <c r="Q11" s="243"/>
      <c r="R11" s="243"/>
      <c r="S11" s="243"/>
      <c r="T11" s="24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233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5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v>11464.19</v>
      </c>
      <c r="S17" s="136"/>
      <c r="T17" s="111">
        <f>Q17+R17-S17</f>
        <v>11464.19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134">
        <v>0</v>
      </c>
      <c r="O18" s="134">
        <f>J18+L18-N18</f>
        <v>20181600</v>
      </c>
      <c r="P18" s="73"/>
      <c r="Q18" s="73"/>
      <c r="R18" s="136">
        <v>28017.59</v>
      </c>
      <c r="S18" s="136"/>
      <c r="T18" s="111">
        <f>Q18+R18-S18</f>
        <v>28017.59</v>
      </c>
    </row>
    <row r="19" spans="1:20" s="62" customFormat="1" ht="18.75" customHeight="1">
      <c r="A19" s="112" t="s">
        <v>1</v>
      </c>
      <c r="B19" s="113"/>
      <c r="C19" s="74" t="s">
        <v>7</v>
      </c>
      <c r="D19" s="74" t="s">
        <v>7</v>
      </c>
      <c r="E19" s="74" t="s">
        <v>7</v>
      </c>
      <c r="F19" s="132">
        <f>F17+F18</f>
        <v>43300000</v>
      </c>
      <c r="G19" s="74" t="s">
        <v>7</v>
      </c>
      <c r="H19" s="74" t="s">
        <v>7</v>
      </c>
      <c r="I19" s="74" t="s">
        <v>7</v>
      </c>
      <c r="J19" s="132">
        <f>J17+J18</f>
        <v>23118400</v>
      </c>
      <c r="K19" s="74" t="s">
        <v>7</v>
      </c>
      <c r="L19" s="132">
        <f>L17+L18</f>
        <v>20181600</v>
      </c>
      <c r="M19" s="74" t="s">
        <v>7</v>
      </c>
      <c r="N19" s="132">
        <f aca="true" t="shared" si="0" ref="N19:T19">N17+N18</f>
        <v>0</v>
      </c>
      <c r="O19" s="132">
        <f t="shared" si="0"/>
        <v>43300000</v>
      </c>
      <c r="P19" s="132">
        <f t="shared" si="0"/>
        <v>0</v>
      </c>
      <c r="Q19" s="132">
        <f t="shared" si="0"/>
        <v>0</v>
      </c>
      <c r="R19" s="132">
        <f t="shared" si="0"/>
        <v>39481.78</v>
      </c>
      <c r="S19" s="132">
        <f t="shared" si="0"/>
        <v>0</v>
      </c>
      <c r="T19" s="132">
        <f t="shared" si="0"/>
        <v>39481.78</v>
      </c>
    </row>
    <row r="20" spans="1:20" s="62" customFormat="1" ht="31.5" customHeight="1">
      <c r="A20" s="236" t="s">
        <v>19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</row>
    <row r="21" spans="1:20" s="62" customFormat="1" ht="71.25" customHeight="1">
      <c r="A21" s="138">
        <v>5</v>
      </c>
      <c r="B21" s="106" t="s">
        <v>81</v>
      </c>
      <c r="C21" s="107" t="s">
        <v>82</v>
      </c>
      <c r="D21" s="108">
        <v>26000000</v>
      </c>
      <c r="E21" s="109" t="s">
        <v>36</v>
      </c>
      <c r="F21" s="101">
        <f>O21</f>
        <v>0</v>
      </c>
      <c r="G21" s="72" t="s">
        <v>83</v>
      </c>
      <c r="H21" s="110" t="s">
        <v>54</v>
      </c>
      <c r="I21" s="75">
        <v>7.24</v>
      </c>
      <c r="J21" s="101">
        <v>20181600</v>
      </c>
      <c r="K21" s="114" t="s">
        <v>84</v>
      </c>
      <c r="L21" s="73"/>
      <c r="M21" s="72" t="s">
        <v>121</v>
      </c>
      <c r="N21" s="101">
        <v>20181600</v>
      </c>
      <c r="O21" s="134">
        <f>J21+L21-N21</f>
        <v>0</v>
      </c>
      <c r="P21" s="75"/>
      <c r="Q21" s="75"/>
      <c r="R21" s="134">
        <f>123613.13+112134.49+124148.91+120144.11+124148.91+64076.86</f>
        <v>668266.41</v>
      </c>
      <c r="S21" s="134">
        <f>123613.13+112134.49+124148.91+120144.11+124148.91+64076.86</f>
        <v>668266.41</v>
      </c>
      <c r="T21" s="134">
        <f>Q21+R21-S21</f>
        <v>0</v>
      </c>
    </row>
    <row r="22" spans="1:20" s="62" customFormat="1" ht="67.5" customHeight="1">
      <c r="A22" s="138">
        <v>6</v>
      </c>
      <c r="B22" s="106" t="s">
        <v>85</v>
      </c>
      <c r="C22" s="107" t="s">
        <v>58</v>
      </c>
      <c r="D22" s="108">
        <v>17900000</v>
      </c>
      <c r="E22" s="109" t="s">
        <v>36</v>
      </c>
      <c r="F22" s="101">
        <f>O22</f>
        <v>0</v>
      </c>
      <c r="G22" s="72" t="s">
        <v>128</v>
      </c>
      <c r="H22" s="110" t="s">
        <v>54</v>
      </c>
      <c r="I22" s="75">
        <v>6.42</v>
      </c>
      <c r="J22" s="101">
        <v>17900000</v>
      </c>
      <c r="K22" s="114" t="s">
        <v>86</v>
      </c>
      <c r="L22" s="73"/>
      <c r="M22" s="72" t="s">
        <v>120</v>
      </c>
      <c r="N22" s="101">
        <v>17900000</v>
      </c>
      <c r="O22" s="134">
        <f>J22+L22-N22</f>
        <v>0</v>
      </c>
      <c r="P22" s="75"/>
      <c r="Q22" s="75"/>
      <c r="R22" s="134">
        <f>97620.06+88172.97+97620.06+94471.04+97620.06+85023.93</f>
        <v>560528.1199999999</v>
      </c>
      <c r="S22" s="134">
        <f>97620.06+88172.97+97620.06+94471.04+97620.06+85023.93</f>
        <v>560528.1199999999</v>
      </c>
      <c r="T22" s="134">
        <f>Q22+R22-S22</f>
        <v>0</v>
      </c>
    </row>
    <row r="23" spans="1:20" s="62" customFormat="1" ht="76.5" customHeight="1">
      <c r="A23" s="138">
        <v>7</v>
      </c>
      <c r="B23" s="106" t="s">
        <v>89</v>
      </c>
      <c r="C23" s="107" t="s">
        <v>90</v>
      </c>
      <c r="D23" s="108">
        <v>20000000</v>
      </c>
      <c r="E23" s="109" t="s">
        <v>36</v>
      </c>
      <c r="F23" s="101">
        <f>O23</f>
        <v>20000000</v>
      </c>
      <c r="G23" s="72" t="s">
        <v>91</v>
      </c>
      <c r="H23" s="110" t="s">
        <v>54</v>
      </c>
      <c r="I23" s="75">
        <v>6.4</v>
      </c>
      <c r="J23" s="101">
        <v>20000000</v>
      </c>
      <c r="K23" s="114" t="s">
        <v>92</v>
      </c>
      <c r="L23" s="101"/>
      <c r="M23" s="72"/>
      <c r="N23" s="101"/>
      <c r="O23" s="134">
        <f>J23+L23-N23</f>
        <v>20000000</v>
      </c>
      <c r="P23" s="75"/>
      <c r="Q23" s="75"/>
      <c r="R23" s="134">
        <f>108712.33+98191.78+108712.33+105205.48+108712.33+105205.48</f>
        <v>634739.73</v>
      </c>
      <c r="S23" s="134">
        <f>108712.33+98191.78+108712.33+105205.48+108712.33+105205.48</f>
        <v>634739.73</v>
      </c>
      <c r="T23" s="134">
        <f>Q23+R23-S23</f>
        <v>0</v>
      </c>
    </row>
    <row r="24" spans="1:20" s="62" customFormat="1" ht="72" customHeight="1">
      <c r="A24" s="138">
        <v>8</v>
      </c>
      <c r="B24" s="106" t="s">
        <v>94</v>
      </c>
      <c r="C24" s="107" t="s">
        <v>68</v>
      </c>
      <c r="D24" s="108">
        <v>19131000</v>
      </c>
      <c r="E24" s="109" t="s">
        <v>36</v>
      </c>
      <c r="F24" s="101">
        <f>O24</f>
        <v>19131000</v>
      </c>
      <c r="G24" s="72" t="s">
        <v>95</v>
      </c>
      <c r="H24" s="110" t="s">
        <v>54</v>
      </c>
      <c r="I24" s="75">
        <v>7.68</v>
      </c>
      <c r="J24" s="101">
        <v>19131000</v>
      </c>
      <c r="K24" s="72" t="s">
        <v>95</v>
      </c>
      <c r="L24" s="101"/>
      <c r="M24" s="72"/>
      <c r="N24" s="101"/>
      <c r="O24" s="134">
        <f>J24+L24-N24</f>
        <v>19131000</v>
      </c>
      <c r="P24" s="75"/>
      <c r="Q24" s="75"/>
      <c r="R24" s="134">
        <f>124786.53+112710.42+124786.53+120761.16+124786.53+120761.16</f>
        <v>728592.3300000001</v>
      </c>
      <c r="S24" s="134">
        <f>124786.53+112710.42+124786.53+120761.16+124786.53+120761.16</f>
        <v>728592.3300000001</v>
      </c>
      <c r="T24" s="134">
        <f>Q24+R24-S24</f>
        <v>0</v>
      </c>
    </row>
    <row r="25" spans="1:20" s="62" customFormat="1" ht="18.75" customHeight="1">
      <c r="A25" s="112" t="s">
        <v>1</v>
      </c>
      <c r="B25" s="113"/>
      <c r="C25" s="74" t="s">
        <v>7</v>
      </c>
      <c r="D25" s="74" t="s">
        <v>7</v>
      </c>
      <c r="E25" s="74" t="s">
        <v>7</v>
      </c>
      <c r="F25" s="132">
        <f>F21+F22+F23+F24</f>
        <v>39131000</v>
      </c>
      <c r="G25" s="74" t="s">
        <v>7</v>
      </c>
      <c r="H25" s="74" t="s">
        <v>7</v>
      </c>
      <c r="I25" s="74" t="s">
        <v>7</v>
      </c>
      <c r="J25" s="132">
        <f>J21+J22+J23+J24</f>
        <v>77212600</v>
      </c>
      <c r="K25" s="132" t="s">
        <v>7</v>
      </c>
      <c r="L25" s="132">
        <f>L21+L22+L23+L24</f>
        <v>0</v>
      </c>
      <c r="M25" s="132" t="s">
        <v>7</v>
      </c>
      <c r="N25" s="132">
        <f aca="true" t="shared" si="1" ref="N25:T25">N21+N22+N23+N24</f>
        <v>38081600</v>
      </c>
      <c r="O25" s="132">
        <f t="shared" si="1"/>
        <v>39131000</v>
      </c>
      <c r="P25" s="132">
        <f t="shared" si="1"/>
        <v>0</v>
      </c>
      <c r="Q25" s="132">
        <f t="shared" si="1"/>
        <v>0</v>
      </c>
      <c r="R25" s="132">
        <f t="shared" si="1"/>
        <v>2592126.59</v>
      </c>
      <c r="S25" s="132">
        <f t="shared" si="1"/>
        <v>2592126.59</v>
      </c>
      <c r="T25" s="132">
        <f t="shared" si="1"/>
        <v>0</v>
      </c>
    </row>
    <row r="26" spans="1:20" s="62" customFormat="1" ht="18.75" customHeight="1">
      <c r="A26" s="236" t="s">
        <v>20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</row>
    <row r="27" spans="1:20" s="62" customFormat="1" ht="2.25" customHeight="1">
      <c r="A27" s="105"/>
      <c r="B27" s="113"/>
      <c r="C27" s="115"/>
      <c r="D27" s="74"/>
      <c r="E27" s="116"/>
      <c r="F27" s="116"/>
      <c r="G27" s="117"/>
      <c r="H27" s="118"/>
      <c r="I27" s="73"/>
      <c r="J27" s="119"/>
      <c r="K27" s="73"/>
      <c r="L27" s="73"/>
      <c r="M27" s="73"/>
      <c r="N27" s="120"/>
      <c r="O27" s="73"/>
      <c r="P27" s="73"/>
      <c r="Q27" s="73"/>
      <c r="R27" s="73"/>
      <c r="S27" s="73"/>
      <c r="T27" s="111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74"/>
      <c r="G28" s="74" t="s">
        <v>7</v>
      </c>
      <c r="H28" s="74" t="s">
        <v>7</v>
      </c>
      <c r="I28" s="74" t="s">
        <v>7</v>
      </c>
      <c r="J28" s="119"/>
      <c r="K28" s="74" t="s">
        <v>7</v>
      </c>
      <c r="L28" s="73"/>
      <c r="M28" s="74" t="s">
        <v>7</v>
      </c>
      <c r="N28" s="120"/>
      <c r="O28" s="73"/>
      <c r="P28" s="73"/>
      <c r="Q28" s="73"/>
      <c r="R28" s="73"/>
      <c r="S28" s="73"/>
      <c r="T28" s="111"/>
    </row>
    <row r="29" spans="1:20" s="62" customFormat="1" ht="22.5" customHeight="1">
      <c r="A29" s="236" t="s">
        <v>27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</row>
    <row r="30" spans="1:20" s="62" customFormat="1" ht="3" customHeight="1" hidden="1">
      <c r="A30" s="105"/>
      <c r="B30" s="113"/>
      <c r="C30" s="115"/>
      <c r="D30" s="74"/>
      <c r="E30" s="116"/>
      <c r="F30" s="116"/>
      <c r="G30" s="117"/>
      <c r="H30" s="118"/>
      <c r="I30" s="73"/>
      <c r="J30" s="119"/>
      <c r="K30" s="73"/>
      <c r="L30" s="73"/>
      <c r="M30" s="73"/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/>
      <c r="F31" s="74"/>
      <c r="G31" s="74" t="s">
        <v>7</v>
      </c>
      <c r="H31" s="74" t="s">
        <v>7</v>
      </c>
      <c r="I31" s="74" t="s">
        <v>7</v>
      </c>
      <c r="J31" s="119"/>
      <c r="K31" s="74" t="s">
        <v>7</v>
      </c>
      <c r="L31" s="73"/>
      <c r="M31" s="74" t="s">
        <v>7</v>
      </c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239" t="s">
        <v>31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1"/>
    </row>
    <row r="33" spans="1:20" s="122" customFormat="1" ht="21.75" customHeight="1">
      <c r="A33" s="121"/>
      <c r="B33" s="121"/>
      <c r="C33" s="74" t="s">
        <v>7</v>
      </c>
      <c r="D33" s="74" t="s">
        <v>7</v>
      </c>
      <c r="E33" s="74" t="s">
        <v>7</v>
      </c>
      <c r="F33" s="132">
        <f>F19+F25</f>
        <v>82431000</v>
      </c>
      <c r="G33" s="74" t="s">
        <v>7</v>
      </c>
      <c r="H33" s="74" t="s">
        <v>7</v>
      </c>
      <c r="I33" s="74" t="s">
        <v>7</v>
      </c>
      <c r="J33" s="132">
        <f>J19+J25</f>
        <v>100331000</v>
      </c>
      <c r="K33" s="132" t="s">
        <v>7</v>
      </c>
      <c r="L33" s="132">
        <f>L19+L25</f>
        <v>20181600</v>
      </c>
      <c r="M33" s="132" t="s">
        <v>7</v>
      </c>
      <c r="N33" s="132">
        <f aca="true" t="shared" si="2" ref="N33:T33">N19+N25</f>
        <v>38081600</v>
      </c>
      <c r="O33" s="132">
        <f t="shared" si="2"/>
        <v>82431000</v>
      </c>
      <c r="P33" s="132">
        <f t="shared" si="2"/>
        <v>0</v>
      </c>
      <c r="Q33" s="132">
        <f t="shared" si="2"/>
        <v>0</v>
      </c>
      <c r="R33" s="132">
        <f t="shared" si="2"/>
        <v>2631608.3699999996</v>
      </c>
      <c r="S33" s="132">
        <f t="shared" si="2"/>
        <v>2592126.59</v>
      </c>
      <c r="T33" s="132">
        <f t="shared" si="2"/>
        <v>39481.78</v>
      </c>
    </row>
    <row r="34" spans="1:20" ht="10.5" customHeight="1">
      <c r="A34" s="123"/>
      <c r="B34" s="124"/>
      <c r="C34" s="124"/>
      <c r="D34" s="125"/>
      <c r="E34" s="125"/>
      <c r="F34" s="125"/>
      <c r="G34" s="126"/>
      <c r="H34" s="126"/>
      <c r="I34" s="70"/>
      <c r="J34" s="70"/>
      <c r="K34" s="67"/>
      <c r="L34" s="67"/>
      <c r="M34" s="67"/>
      <c r="N34" s="67"/>
      <c r="O34" s="70"/>
      <c r="P34" s="70"/>
      <c r="Q34" s="70"/>
      <c r="R34" s="70"/>
      <c r="S34" s="70"/>
      <c r="T34" s="70"/>
    </row>
    <row r="35" spans="1:11" ht="20.25" customHeight="1">
      <c r="A35" s="127" t="s">
        <v>106</v>
      </c>
      <c r="B35" s="128"/>
      <c r="C35" s="128"/>
      <c r="D35" s="129"/>
      <c r="E35" s="129"/>
      <c r="F35" s="129"/>
      <c r="G35" s="130"/>
      <c r="H35" s="130"/>
      <c r="J35" s="127"/>
      <c r="K35" s="127"/>
    </row>
    <row r="37" spans="1:11" ht="14.25" customHeight="1">
      <c r="A37" s="127" t="s">
        <v>70</v>
      </c>
      <c r="B37" s="128"/>
      <c r="C37" s="128"/>
      <c r="D37" s="129"/>
      <c r="E37" s="129"/>
      <c r="F37" s="129"/>
      <c r="G37" s="130"/>
      <c r="H37" s="130"/>
      <c r="J37" s="127"/>
      <c r="K37" s="127"/>
    </row>
    <row r="39" spans="1:11" ht="14.25" customHeight="1">
      <c r="A39" s="127" t="s">
        <v>71</v>
      </c>
      <c r="B39" s="128"/>
      <c r="C39" s="128"/>
      <c r="D39" s="129"/>
      <c r="E39" s="129"/>
      <c r="F39" s="129"/>
      <c r="G39" s="228" t="s">
        <v>73</v>
      </c>
      <c r="H39" s="229"/>
      <c r="J39" s="127"/>
      <c r="K39" s="127"/>
    </row>
    <row r="40" ht="12" customHeight="1"/>
    <row r="41" ht="12.75" hidden="1"/>
    <row r="42" ht="11.25" customHeight="1">
      <c r="A42" s="61" t="s">
        <v>21</v>
      </c>
    </row>
    <row r="43" spans="1:11" ht="12.75">
      <c r="A43" s="127"/>
      <c r="B43" s="128"/>
      <c r="C43" s="128"/>
      <c r="D43" s="129"/>
      <c r="E43" s="129"/>
      <c r="F43" s="129"/>
      <c r="G43" s="130"/>
      <c r="H43" s="130"/>
      <c r="J43" s="127"/>
      <c r="K43" s="127"/>
    </row>
    <row r="54" spans="1:22" s="77" customFormat="1" ht="16.5" customHeight="1">
      <c r="A54" s="6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77" customFormat="1" ht="30" customHeight="1">
      <c r="A55" s="61"/>
      <c r="B55" s="13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</sheetData>
  <sheetProtection/>
  <mergeCells count="29">
    <mergeCell ref="G39:H39"/>
    <mergeCell ref="A13:T13"/>
    <mergeCell ref="A16:T16"/>
    <mergeCell ref="A20:T20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F13">
      <selection activeCell="J44" sqref="J44"/>
    </sheetView>
  </sheetViews>
  <sheetFormatPr defaultColWidth="9.00390625" defaultRowHeight="12.75"/>
  <cols>
    <col min="1" max="1" width="5.75390625" style="61" customWidth="1"/>
    <col min="2" max="2" width="22.00390625" style="77" customWidth="1"/>
    <col min="3" max="3" width="18.125" style="77" customWidth="1"/>
    <col min="4" max="4" width="17.00390625" style="78" customWidth="1"/>
    <col min="5" max="5" width="14.625" style="78" customWidth="1"/>
    <col min="6" max="6" width="16.25390625" style="78" customWidth="1"/>
    <col min="7" max="7" width="16.00390625" style="79" customWidth="1"/>
    <col min="8" max="8" width="19.75390625" style="79" customWidth="1"/>
    <col min="9" max="9" width="15.875" style="61" customWidth="1"/>
    <col min="10" max="10" width="17.25390625" style="61" customWidth="1"/>
    <col min="11" max="11" width="17.625" style="61" customWidth="1"/>
    <col min="12" max="12" width="16.00390625" style="61" customWidth="1"/>
    <col min="13" max="13" width="15.875" style="61" customWidth="1"/>
    <col min="14" max="14" width="16.75390625" style="61" customWidth="1"/>
    <col min="15" max="15" width="14.625" style="61" customWidth="1"/>
    <col min="16" max="16" width="13.625" style="61" customWidth="1"/>
    <col min="17" max="17" width="15.875" style="61" customWidth="1"/>
    <col min="18" max="18" width="15.625" style="61" customWidth="1"/>
    <col min="19" max="19" width="16.125" style="61" customWidth="1"/>
    <col min="20" max="20" width="16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:20" ht="15.75">
      <c r="A1" s="156"/>
      <c r="B1" s="157"/>
      <c r="C1" s="157"/>
      <c r="D1" s="158"/>
      <c r="E1" s="158"/>
      <c r="F1" s="158"/>
      <c r="G1" s="159"/>
      <c r="H1" s="159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251" t="s">
        <v>80</v>
      </c>
      <c r="T1" s="251"/>
    </row>
    <row r="2" spans="1:20" ht="26.25" customHeight="1">
      <c r="A2" s="156"/>
      <c r="B2" s="157"/>
      <c r="C2" s="157"/>
      <c r="D2" s="158"/>
      <c r="E2" s="158"/>
      <c r="F2" s="158"/>
      <c r="G2" s="159"/>
      <c r="H2" s="159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251"/>
      <c r="T2" s="251"/>
    </row>
    <row r="3" spans="1:20" ht="21.75" customHeight="1">
      <c r="A3" s="252" t="s">
        <v>130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ht="15.75">
      <c r="A4" s="156"/>
      <c r="B4" s="160"/>
      <c r="C4" s="160"/>
      <c r="D4" s="160"/>
      <c r="E4" s="160"/>
      <c r="F4" s="160"/>
      <c r="G4" s="160"/>
      <c r="H4" s="160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1.25" customHeight="1">
      <c r="A5" s="156"/>
      <c r="B5" s="157"/>
      <c r="C5" s="157"/>
      <c r="D5" s="157"/>
      <c r="E5" s="157"/>
      <c r="F5" s="157"/>
      <c r="G5" s="161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2</v>
      </c>
    </row>
    <row r="6" spans="1:20" ht="3" customHeight="1">
      <c r="A6" s="156"/>
      <c r="B6" s="157"/>
      <c r="C6" s="157"/>
      <c r="D6" s="158"/>
      <c r="E6" s="158"/>
      <c r="F6" s="158"/>
      <c r="G6" s="159"/>
      <c r="H6" s="159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7.5" customHeight="1">
      <c r="A7" s="156"/>
      <c r="B7" s="157"/>
      <c r="C7" s="157"/>
      <c r="D7" s="158"/>
      <c r="E7" s="158"/>
      <c r="F7" s="158"/>
      <c r="G7" s="253"/>
      <c r="H7" s="253"/>
      <c r="I7" s="253"/>
      <c r="J7" s="253"/>
      <c r="K7" s="253"/>
      <c r="L7" s="253"/>
      <c r="M7" s="253"/>
      <c r="N7" s="253"/>
      <c r="O7" s="164"/>
      <c r="P7" s="164"/>
      <c r="Q7" s="156"/>
      <c r="R7" s="156"/>
      <c r="S7" s="156"/>
      <c r="T7" s="156"/>
    </row>
    <row r="8" spans="1:20" ht="5.25" customHeight="1">
      <c r="A8" s="156"/>
      <c r="B8" s="157"/>
      <c r="C8" s="157"/>
      <c r="D8" s="158"/>
      <c r="E8" s="158"/>
      <c r="F8" s="158"/>
      <c r="G8" s="159"/>
      <c r="H8" s="159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20" ht="15" customHeight="1">
      <c r="A9" s="156"/>
      <c r="B9" s="157"/>
      <c r="C9" s="157"/>
      <c r="D9" s="158"/>
      <c r="E9" s="158"/>
      <c r="F9" s="158"/>
      <c r="G9" s="159"/>
      <c r="H9" s="159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52.5" customHeight="1">
      <c r="A10" s="254" t="s">
        <v>0</v>
      </c>
      <c r="B10" s="255" t="s">
        <v>13</v>
      </c>
      <c r="C10" s="255" t="s">
        <v>3</v>
      </c>
      <c r="D10" s="255" t="s">
        <v>9</v>
      </c>
      <c r="E10" s="255" t="s">
        <v>14</v>
      </c>
      <c r="F10" s="255" t="s">
        <v>11</v>
      </c>
      <c r="G10" s="255" t="s">
        <v>10</v>
      </c>
      <c r="H10" s="255" t="s">
        <v>6</v>
      </c>
      <c r="I10" s="255" t="s">
        <v>12</v>
      </c>
      <c r="J10" s="255" t="s">
        <v>103</v>
      </c>
      <c r="K10" s="255" t="s">
        <v>23</v>
      </c>
      <c r="L10" s="255" t="s">
        <v>24</v>
      </c>
      <c r="M10" s="255" t="s">
        <v>25</v>
      </c>
      <c r="N10" s="255" t="s">
        <v>26</v>
      </c>
      <c r="O10" s="258" t="s">
        <v>131</v>
      </c>
      <c r="P10" s="259"/>
      <c r="Q10" s="255" t="s">
        <v>15</v>
      </c>
      <c r="R10" s="255" t="s">
        <v>16</v>
      </c>
      <c r="S10" s="255" t="s">
        <v>8</v>
      </c>
      <c r="T10" s="255" t="s">
        <v>138</v>
      </c>
    </row>
    <row r="11" spans="1:20" s="86" customFormat="1" ht="135" customHeight="1">
      <c r="A11" s="254"/>
      <c r="B11" s="256"/>
      <c r="C11" s="256"/>
      <c r="D11" s="256"/>
      <c r="E11" s="257"/>
      <c r="F11" s="257"/>
      <c r="G11" s="256"/>
      <c r="H11" s="256"/>
      <c r="I11" s="256"/>
      <c r="J11" s="256"/>
      <c r="K11" s="256"/>
      <c r="L11" s="256"/>
      <c r="M11" s="256"/>
      <c r="N11" s="256"/>
      <c r="O11" s="166" t="s">
        <v>4</v>
      </c>
      <c r="P11" s="166" t="s">
        <v>5</v>
      </c>
      <c r="Q11" s="256"/>
      <c r="R11" s="256"/>
      <c r="S11" s="256"/>
      <c r="T11" s="256"/>
    </row>
    <row r="12" spans="1:20" s="88" customFormat="1" ht="12.75" customHeight="1">
      <c r="A12" s="167">
        <v>1</v>
      </c>
      <c r="B12" s="165">
        <v>2</v>
      </c>
      <c r="C12" s="168">
        <v>3</v>
      </c>
      <c r="D12" s="165">
        <v>4</v>
      </c>
      <c r="E12" s="168">
        <v>5</v>
      </c>
      <c r="F12" s="168">
        <v>6</v>
      </c>
      <c r="G12" s="168">
        <v>7</v>
      </c>
      <c r="H12" s="165">
        <v>8</v>
      </c>
      <c r="I12" s="168">
        <v>9</v>
      </c>
      <c r="J12" s="168">
        <v>10</v>
      </c>
      <c r="K12" s="168">
        <v>11</v>
      </c>
      <c r="L12" s="165">
        <v>12</v>
      </c>
      <c r="M12" s="168">
        <v>13</v>
      </c>
      <c r="N12" s="168">
        <v>14</v>
      </c>
      <c r="O12" s="168">
        <v>15</v>
      </c>
      <c r="P12" s="165">
        <v>16</v>
      </c>
      <c r="Q12" s="168">
        <v>17</v>
      </c>
      <c r="R12" s="168">
        <v>18</v>
      </c>
      <c r="S12" s="168">
        <v>19</v>
      </c>
      <c r="T12" s="165">
        <v>20</v>
      </c>
    </row>
    <row r="13" spans="1:20" s="62" customFormat="1" ht="25.5" customHeight="1">
      <c r="A13" s="261" t="s">
        <v>17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3"/>
    </row>
    <row r="14" spans="1:20" s="62" customFormat="1" ht="0.75" customHeight="1">
      <c r="A14" s="169"/>
      <c r="B14" s="170"/>
      <c r="C14" s="171"/>
      <c r="D14" s="165"/>
      <c r="E14" s="168"/>
      <c r="F14" s="168"/>
      <c r="G14" s="172"/>
      <c r="H14" s="173"/>
      <c r="I14" s="174"/>
      <c r="J14" s="175"/>
      <c r="K14" s="174"/>
      <c r="L14" s="174"/>
      <c r="M14" s="174"/>
      <c r="N14" s="176"/>
      <c r="O14" s="174"/>
      <c r="P14" s="174"/>
      <c r="Q14" s="174"/>
      <c r="R14" s="174"/>
      <c r="S14" s="174"/>
      <c r="T14" s="177"/>
    </row>
    <row r="15" spans="1:20" s="62" customFormat="1" ht="9" customHeight="1">
      <c r="A15" s="178" t="s">
        <v>1</v>
      </c>
      <c r="B15" s="170"/>
      <c r="C15" s="165" t="s">
        <v>7</v>
      </c>
      <c r="D15" s="165" t="s">
        <v>7</v>
      </c>
      <c r="E15" s="165" t="s">
        <v>7</v>
      </c>
      <c r="F15" s="165"/>
      <c r="G15" s="165" t="s">
        <v>7</v>
      </c>
      <c r="H15" s="165" t="s">
        <v>7</v>
      </c>
      <c r="I15" s="165" t="s">
        <v>7</v>
      </c>
      <c r="J15" s="175"/>
      <c r="K15" s="165" t="s">
        <v>7</v>
      </c>
      <c r="L15" s="174"/>
      <c r="M15" s="165" t="s">
        <v>7</v>
      </c>
      <c r="N15" s="176"/>
      <c r="O15" s="174"/>
      <c r="P15" s="174"/>
      <c r="Q15" s="174"/>
      <c r="R15" s="174"/>
      <c r="S15" s="174"/>
      <c r="T15" s="177"/>
    </row>
    <row r="16" spans="1:20" s="62" customFormat="1" ht="32.25" customHeight="1">
      <c r="A16" s="264" t="s">
        <v>18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</row>
    <row r="17" spans="1:20" s="62" customFormat="1" ht="71.25" customHeight="1">
      <c r="A17" s="179">
        <v>1</v>
      </c>
      <c r="B17" s="180" t="s">
        <v>96</v>
      </c>
      <c r="C17" s="181" t="s">
        <v>34</v>
      </c>
      <c r="D17" s="182">
        <v>23118400</v>
      </c>
      <c r="E17" s="183" t="s">
        <v>36</v>
      </c>
      <c r="F17" s="182">
        <f>O17</f>
        <v>23118400</v>
      </c>
      <c r="G17" s="184" t="s">
        <v>97</v>
      </c>
      <c r="H17" s="185" t="s">
        <v>54</v>
      </c>
      <c r="I17" s="186" t="s">
        <v>39</v>
      </c>
      <c r="J17" s="182">
        <v>23118400</v>
      </c>
      <c r="K17" s="184" t="s">
        <v>98</v>
      </c>
      <c r="L17" s="187"/>
      <c r="M17" s="184"/>
      <c r="N17" s="187">
        <v>0</v>
      </c>
      <c r="O17" s="187">
        <f>J17+L17-N17</f>
        <v>23118400</v>
      </c>
      <c r="P17" s="186"/>
      <c r="Q17" s="186"/>
      <c r="R17" s="188">
        <f>11464.19</f>
        <v>11464.19</v>
      </c>
      <c r="S17" s="188">
        <v>11464.19</v>
      </c>
      <c r="T17" s="189">
        <f>Q17+R17-S17</f>
        <v>0</v>
      </c>
    </row>
    <row r="18" spans="1:20" s="62" customFormat="1" ht="71.25" customHeight="1">
      <c r="A18" s="179">
        <v>2</v>
      </c>
      <c r="B18" s="180" t="s">
        <v>129</v>
      </c>
      <c r="C18" s="181" t="s">
        <v>34</v>
      </c>
      <c r="D18" s="182">
        <v>20181600</v>
      </c>
      <c r="E18" s="183" t="s">
        <v>36</v>
      </c>
      <c r="F18" s="182">
        <f>20181600-16181600</f>
        <v>4000000</v>
      </c>
      <c r="G18" s="184" t="s">
        <v>122</v>
      </c>
      <c r="H18" s="185" t="s">
        <v>54</v>
      </c>
      <c r="I18" s="186" t="s">
        <v>123</v>
      </c>
      <c r="J18" s="182">
        <v>0</v>
      </c>
      <c r="K18" s="184" t="s">
        <v>124</v>
      </c>
      <c r="L18" s="182">
        <v>20181600</v>
      </c>
      <c r="M18" s="184" t="s">
        <v>146</v>
      </c>
      <c r="N18" s="186">
        <v>16181600</v>
      </c>
      <c r="O18" s="187">
        <f>J18+L18-N18</f>
        <v>4000000</v>
      </c>
      <c r="P18" s="186"/>
      <c r="Q18" s="186"/>
      <c r="R18" s="188">
        <v>28017.59</v>
      </c>
      <c r="S18" s="188">
        <v>28017.59</v>
      </c>
      <c r="T18" s="189">
        <f>Q18+R18-S18</f>
        <v>0</v>
      </c>
    </row>
    <row r="19" spans="1:20" s="62" customFormat="1" ht="71.25" customHeight="1">
      <c r="A19" s="179">
        <v>3</v>
      </c>
      <c r="B19" s="180" t="s">
        <v>132</v>
      </c>
      <c r="C19" s="181" t="s">
        <v>34</v>
      </c>
      <c r="D19" s="182">
        <v>38081600</v>
      </c>
      <c r="E19" s="183" t="s">
        <v>36</v>
      </c>
      <c r="F19" s="182">
        <v>38081600</v>
      </c>
      <c r="G19" s="184" t="s">
        <v>137</v>
      </c>
      <c r="H19" s="185" t="s">
        <v>54</v>
      </c>
      <c r="I19" s="186" t="s">
        <v>39</v>
      </c>
      <c r="J19" s="182">
        <v>0</v>
      </c>
      <c r="K19" s="184" t="s">
        <v>133</v>
      </c>
      <c r="L19" s="182">
        <v>38081600</v>
      </c>
      <c r="M19" s="184"/>
      <c r="N19" s="187">
        <v>0</v>
      </c>
      <c r="O19" s="187">
        <f>J19+L19-N19</f>
        <v>38081600</v>
      </c>
      <c r="P19" s="186"/>
      <c r="Q19" s="186"/>
      <c r="R19" s="188">
        <v>0</v>
      </c>
      <c r="S19" s="188">
        <v>0</v>
      </c>
      <c r="T19" s="189">
        <f>Q19+R19-S19</f>
        <v>0</v>
      </c>
    </row>
    <row r="20" spans="1:20" s="62" customFormat="1" ht="18.75" customHeight="1">
      <c r="A20" s="190" t="s">
        <v>1</v>
      </c>
      <c r="B20" s="180"/>
      <c r="C20" s="191" t="s">
        <v>7</v>
      </c>
      <c r="D20" s="191" t="s">
        <v>7</v>
      </c>
      <c r="E20" s="191" t="s">
        <v>7</v>
      </c>
      <c r="F20" s="182">
        <f>F17+F18+F19</f>
        <v>65200000</v>
      </c>
      <c r="G20" s="191" t="s">
        <v>7</v>
      </c>
      <c r="H20" s="191" t="s">
        <v>7</v>
      </c>
      <c r="I20" s="191" t="s">
        <v>7</v>
      </c>
      <c r="J20" s="182">
        <f>J17+J18+J19</f>
        <v>23118400</v>
      </c>
      <c r="K20" s="191" t="s">
        <v>7</v>
      </c>
      <c r="L20" s="182">
        <f>L17+L18+L19</f>
        <v>58263200</v>
      </c>
      <c r="M20" s="191" t="s">
        <v>7</v>
      </c>
      <c r="N20" s="182">
        <f>N17+N18+N19</f>
        <v>16181600</v>
      </c>
      <c r="O20" s="182">
        <f aca="true" t="shared" si="0" ref="O20:T20">O17+O18+O19</f>
        <v>65200000</v>
      </c>
      <c r="P20" s="182">
        <f t="shared" si="0"/>
        <v>0</v>
      </c>
      <c r="Q20" s="182">
        <f t="shared" si="0"/>
        <v>0</v>
      </c>
      <c r="R20" s="182">
        <f t="shared" si="0"/>
        <v>39481.78</v>
      </c>
      <c r="S20" s="182">
        <f t="shared" si="0"/>
        <v>39481.78</v>
      </c>
      <c r="T20" s="182">
        <f t="shared" si="0"/>
        <v>0</v>
      </c>
    </row>
    <row r="21" spans="1:20" s="62" customFormat="1" ht="31.5" customHeight="1">
      <c r="A21" s="267" t="s">
        <v>19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9"/>
    </row>
    <row r="22" spans="1:20" s="62" customFormat="1" ht="71.25" customHeight="1">
      <c r="A22" s="179">
        <v>5</v>
      </c>
      <c r="B22" s="180" t="s">
        <v>81</v>
      </c>
      <c r="C22" s="181" t="s">
        <v>82</v>
      </c>
      <c r="D22" s="191">
        <v>26000000</v>
      </c>
      <c r="E22" s="183" t="s">
        <v>36</v>
      </c>
      <c r="F22" s="182">
        <f>O22</f>
        <v>0</v>
      </c>
      <c r="G22" s="184" t="s">
        <v>83</v>
      </c>
      <c r="H22" s="185" t="s">
        <v>54</v>
      </c>
      <c r="I22" s="186">
        <v>7.24</v>
      </c>
      <c r="J22" s="182">
        <v>20181600</v>
      </c>
      <c r="K22" s="192" t="s">
        <v>84</v>
      </c>
      <c r="L22" s="186"/>
      <c r="M22" s="184" t="s">
        <v>121</v>
      </c>
      <c r="N22" s="182">
        <v>20181600</v>
      </c>
      <c r="O22" s="187">
        <f>J22+L22-N22</f>
        <v>0</v>
      </c>
      <c r="P22" s="186"/>
      <c r="Q22" s="186"/>
      <c r="R22" s="187">
        <f>123613.13+112134.49+124148.91+120144.11+124148.91+64076.86</f>
        <v>668266.41</v>
      </c>
      <c r="S22" s="187">
        <f>123613.13+112134.49+124148.91+120144.11+124148.91+64076.86</f>
        <v>668266.41</v>
      </c>
      <c r="T22" s="187">
        <f>Q22+R22-S22</f>
        <v>0</v>
      </c>
    </row>
    <row r="23" spans="1:20" s="62" customFormat="1" ht="67.5" customHeight="1">
      <c r="A23" s="179">
        <v>6</v>
      </c>
      <c r="B23" s="180" t="s">
        <v>85</v>
      </c>
      <c r="C23" s="181" t="s">
        <v>58</v>
      </c>
      <c r="D23" s="191">
        <v>17900000</v>
      </c>
      <c r="E23" s="183" t="s">
        <v>36</v>
      </c>
      <c r="F23" s="182">
        <f>O23</f>
        <v>0</v>
      </c>
      <c r="G23" s="184" t="s">
        <v>128</v>
      </c>
      <c r="H23" s="185" t="s">
        <v>54</v>
      </c>
      <c r="I23" s="186">
        <v>6.42</v>
      </c>
      <c r="J23" s="182">
        <v>17900000</v>
      </c>
      <c r="K23" s="192" t="s">
        <v>86</v>
      </c>
      <c r="L23" s="186"/>
      <c r="M23" s="184" t="s">
        <v>120</v>
      </c>
      <c r="N23" s="182">
        <v>17900000</v>
      </c>
      <c r="O23" s="187">
        <f>J23+L23-N23</f>
        <v>0</v>
      </c>
      <c r="P23" s="186"/>
      <c r="Q23" s="186"/>
      <c r="R23" s="187">
        <f>97620.06+88172.97+97620.06+94471.04+97620.06+85023.93</f>
        <v>560528.1199999999</v>
      </c>
      <c r="S23" s="187">
        <f>97620.06+88172.97+97620.06+94471.04+97620.06+85023.93</f>
        <v>560528.1199999999</v>
      </c>
      <c r="T23" s="187">
        <f>Q23+R23-S23</f>
        <v>0</v>
      </c>
    </row>
    <row r="24" spans="1:20" s="62" customFormat="1" ht="76.5" customHeight="1">
      <c r="A24" s="179">
        <v>7</v>
      </c>
      <c r="B24" s="180" t="s">
        <v>89</v>
      </c>
      <c r="C24" s="181" t="s">
        <v>90</v>
      </c>
      <c r="D24" s="191">
        <v>20000000</v>
      </c>
      <c r="E24" s="183" t="s">
        <v>36</v>
      </c>
      <c r="F24" s="182">
        <f>O24</f>
        <v>20000000</v>
      </c>
      <c r="G24" s="184" t="s">
        <v>91</v>
      </c>
      <c r="H24" s="185" t="s">
        <v>54</v>
      </c>
      <c r="I24" s="186">
        <v>6.4</v>
      </c>
      <c r="J24" s="182">
        <v>20000000</v>
      </c>
      <c r="K24" s="192" t="s">
        <v>92</v>
      </c>
      <c r="L24" s="182"/>
      <c r="M24" s="184"/>
      <c r="N24" s="182"/>
      <c r="O24" s="187">
        <f>J24+L24-N24</f>
        <v>20000000</v>
      </c>
      <c r="P24" s="186"/>
      <c r="Q24" s="186"/>
      <c r="R24" s="187">
        <f>108712.33+98191.78+108712.33+105205.48+108712.33+105205.48+108712.33</f>
        <v>743452.0599999999</v>
      </c>
      <c r="S24" s="187">
        <f>108712.33+98191.78+108712.33+105205.48+108712.33+105205.48+108712.33</f>
        <v>743452.0599999999</v>
      </c>
      <c r="T24" s="187">
        <f>Q24+R24-S24</f>
        <v>0</v>
      </c>
    </row>
    <row r="25" spans="1:20" s="62" customFormat="1" ht="72" customHeight="1">
      <c r="A25" s="179">
        <v>8</v>
      </c>
      <c r="B25" s="180" t="s">
        <v>94</v>
      </c>
      <c r="C25" s="181" t="s">
        <v>68</v>
      </c>
      <c r="D25" s="191">
        <v>19131000</v>
      </c>
      <c r="E25" s="183" t="s">
        <v>36</v>
      </c>
      <c r="F25" s="182">
        <f>O25</f>
        <v>19131000</v>
      </c>
      <c r="G25" s="184" t="s">
        <v>95</v>
      </c>
      <c r="H25" s="185" t="s">
        <v>54</v>
      </c>
      <c r="I25" s="186">
        <v>7.68</v>
      </c>
      <c r="J25" s="182">
        <v>19131000</v>
      </c>
      <c r="K25" s="184" t="s">
        <v>95</v>
      </c>
      <c r="L25" s="182"/>
      <c r="M25" s="184"/>
      <c r="N25" s="182"/>
      <c r="O25" s="187">
        <f>J25+L25-N25</f>
        <v>19131000</v>
      </c>
      <c r="P25" s="186"/>
      <c r="Q25" s="186"/>
      <c r="R25" s="187">
        <f>124786.53+112710.42+124786.53+120761.16+124786.53+120761.16+124786.53</f>
        <v>853378.8600000001</v>
      </c>
      <c r="S25" s="187">
        <f>124786.53+112710.42+124786.53+120761.16+124786.53+120761.16+124786.53</f>
        <v>853378.8600000001</v>
      </c>
      <c r="T25" s="187">
        <f>Q25+R25-S25</f>
        <v>0</v>
      </c>
    </row>
    <row r="26" spans="1:20" s="62" customFormat="1" ht="18.75" customHeight="1">
      <c r="A26" s="190" t="s">
        <v>1</v>
      </c>
      <c r="B26" s="180"/>
      <c r="C26" s="191" t="s">
        <v>7</v>
      </c>
      <c r="D26" s="191" t="s">
        <v>7</v>
      </c>
      <c r="E26" s="191" t="s">
        <v>7</v>
      </c>
      <c r="F26" s="182">
        <f>F22+F23+F24+F25</f>
        <v>39131000</v>
      </c>
      <c r="G26" s="191" t="s">
        <v>7</v>
      </c>
      <c r="H26" s="191" t="s">
        <v>7</v>
      </c>
      <c r="I26" s="191" t="s">
        <v>7</v>
      </c>
      <c r="J26" s="182">
        <f>J22+J23+J24+J25</f>
        <v>77212600</v>
      </c>
      <c r="K26" s="182" t="s">
        <v>7</v>
      </c>
      <c r="L26" s="182">
        <f>L22+L23+L24+L25</f>
        <v>0</v>
      </c>
      <c r="M26" s="182" t="s">
        <v>7</v>
      </c>
      <c r="N26" s="182">
        <f aca="true" t="shared" si="1" ref="N26:T26">N22+N23+N24+N25</f>
        <v>38081600</v>
      </c>
      <c r="O26" s="182">
        <f t="shared" si="1"/>
        <v>39131000</v>
      </c>
      <c r="P26" s="182">
        <f t="shared" si="1"/>
        <v>0</v>
      </c>
      <c r="Q26" s="182">
        <f t="shared" si="1"/>
        <v>0</v>
      </c>
      <c r="R26" s="182">
        <f t="shared" si="1"/>
        <v>2825625.45</v>
      </c>
      <c r="S26" s="182">
        <f t="shared" si="1"/>
        <v>2825625.45</v>
      </c>
      <c r="T26" s="182">
        <f t="shared" si="1"/>
        <v>0</v>
      </c>
    </row>
    <row r="27" spans="1:20" s="62" customFormat="1" ht="18.75" customHeight="1">
      <c r="A27" s="267" t="s">
        <v>20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9"/>
    </row>
    <row r="28" spans="1:20" s="62" customFormat="1" ht="0.75" customHeight="1">
      <c r="A28" s="193"/>
      <c r="B28" s="180"/>
      <c r="C28" s="181"/>
      <c r="D28" s="191"/>
      <c r="E28" s="183"/>
      <c r="F28" s="183"/>
      <c r="G28" s="184"/>
      <c r="H28" s="185"/>
      <c r="I28" s="186"/>
      <c r="J28" s="194"/>
      <c r="K28" s="186"/>
      <c r="L28" s="186"/>
      <c r="M28" s="186"/>
      <c r="N28" s="195"/>
      <c r="O28" s="186"/>
      <c r="P28" s="186"/>
      <c r="Q28" s="186"/>
      <c r="R28" s="186"/>
      <c r="S28" s="186"/>
      <c r="T28" s="189"/>
    </row>
    <row r="29" spans="1:20" s="62" customFormat="1" ht="18.75" customHeight="1">
      <c r="A29" s="190" t="s">
        <v>1</v>
      </c>
      <c r="B29" s="180"/>
      <c r="C29" s="191" t="s">
        <v>7</v>
      </c>
      <c r="D29" s="191" t="s">
        <v>7</v>
      </c>
      <c r="E29" s="191" t="s">
        <v>7</v>
      </c>
      <c r="F29" s="191"/>
      <c r="G29" s="191" t="s">
        <v>7</v>
      </c>
      <c r="H29" s="191" t="s">
        <v>7</v>
      </c>
      <c r="I29" s="191" t="s">
        <v>7</v>
      </c>
      <c r="J29" s="194"/>
      <c r="K29" s="191" t="s">
        <v>7</v>
      </c>
      <c r="L29" s="186"/>
      <c r="M29" s="191" t="s">
        <v>7</v>
      </c>
      <c r="N29" s="195"/>
      <c r="O29" s="186"/>
      <c r="P29" s="186"/>
      <c r="Q29" s="186"/>
      <c r="R29" s="186"/>
      <c r="S29" s="186"/>
      <c r="T29" s="189"/>
    </row>
    <row r="30" spans="1:20" s="62" customFormat="1" ht="22.5" customHeight="1">
      <c r="A30" s="267" t="s">
        <v>27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9"/>
    </row>
    <row r="31" spans="1:20" s="62" customFormat="1" ht="3" customHeight="1" hidden="1">
      <c r="A31" s="193"/>
      <c r="B31" s="180"/>
      <c r="C31" s="181"/>
      <c r="D31" s="191"/>
      <c r="E31" s="183"/>
      <c r="F31" s="183"/>
      <c r="G31" s="184"/>
      <c r="H31" s="185"/>
      <c r="I31" s="186"/>
      <c r="J31" s="194"/>
      <c r="K31" s="186"/>
      <c r="L31" s="186"/>
      <c r="M31" s="186"/>
      <c r="N31" s="195"/>
      <c r="O31" s="186"/>
      <c r="P31" s="186"/>
      <c r="Q31" s="186"/>
      <c r="R31" s="186"/>
      <c r="S31" s="186"/>
      <c r="T31" s="189"/>
    </row>
    <row r="32" spans="1:20" s="62" customFormat="1" ht="18.75" customHeight="1">
      <c r="A32" s="190" t="s">
        <v>1</v>
      </c>
      <c r="B32" s="180"/>
      <c r="C32" s="191" t="s">
        <v>7</v>
      </c>
      <c r="D32" s="191" t="s">
        <v>7</v>
      </c>
      <c r="E32" s="191"/>
      <c r="F32" s="191"/>
      <c r="G32" s="191" t="s">
        <v>7</v>
      </c>
      <c r="H32" s="191" t="s">
        <v>7</v>
      </c>
      <c r="I32" s="191" t="s">
        <v>7</v>
      </c>
      <c r="J32" s="194"/>
      <c r="K32" s="191" t="s">
        <v>7</v>
      </c>
      <c r="L32" s="186"/>
      <c r="M32" s="191" t="s">
        <v>7</v>
      </c>
      <c r="N32" s="195"/>
      <c r="O32" s="186"/>
      <c r="P32" s="186"/>
      <c r="Q32" s="186"/>
      <c r="R32" s="186"/>
      <c r="S32" s="186"/>
      <c r="T32" s="189"/>
    </row>
    <row r="33" spans="1:20" s="62" customFormat="1" ht="18.75" customHeight="1">
      <c r="A33" s="270" t="s">
        <v>31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2"/>
    </row>
    <row r="34" spans="1:20" s="122" customFormat="1" ht="21.75" customHeight="1">
      <c r="A34" s="196"/>
      <c r="B34" s="196"/>
      <c r="C34" s="191" t="s">
        <v>7</v>
      </c>
      <c r="D34" s="191" t="s">
        <v>7</v>
      </c>
      <c r="E34" s="191" t="s">
        <v>7</v>
      </c>
      <c r="F34" s="182">
        <f>F20+F26</f>
        <v>104331000</v>
      </c>
      <c r="G34" s="191" t="s">
        <v>7</v>
      </c>
      <c r="H34" s="191" t="s">
        <v>7</v>
      </c>
      <c r="I34" s="191" t="s">
        <v>7</v>
      </c>
      <c r="J34" s="182">
        <f>J20+J26</f>
        <v>100331000</v>
      </c>
      <c r="K34" s="182" t="s">
        <v>7</v>
      </c>
      <c r="L34" s="182">
        <f>L20+L26</f>
        <v>58263200</v>
      </c>
      <c r="M34" s="182" t="s">
        <v>7</v>
      </c>
      <c r="N34" s="182">
        <f aca="true" t="shared" si="2" ref="N34:T34">N20+N26</f>
        <v>54263200</v>
      </c>
      <c r="O34" s="182">
        <f t="shared" si="2"/>
        <v>104331000</v>
      </c>
      <c r="P34" s="182">
        <f t="shared" si="2"/>
        <v>0</v>
      </c>
      <c r="Q34" s="182">
        <f t="shared" si="2"/>
        <v>0</v>
      </c>
      <c r="R34" s="182">
        <f t="shared" si="2"/>
        <v>2865107.23</v>
      </c>
      <c r="S34" s="182">
        <f t="shared" si="2"/>
        <v>2865107.23</v>
      </c>
      <c r="T34" s="182">
        <f t="shared" si="2"/>
        <v>0</v>
      </c>
    </row>
    <row r="35" spans="1:20" ht="24" customHeight="1">
      <c r="A35" s="197"/>
      <c r="B35" s="198"/>
      <c r="C35" s="198"/>
      <c r="D35" s="199"/>
      <c r="E35" s="199"/>
      <c r="F35" s="199"/>
      <c r="G35" s="200"/>
      <c r="H35" s="200"/>
      <c r="I35" s="201"/>
      <c r="J35" s="201"/>
      <c r="K35" s="202"/>
      <c r="L35" s="202"/>
      <c r="M35" s="202"/>
      <c r="N35" s="202"/>
      <c r="O35" s="201"/>
      <c r="P35" s="201"/>
      <c r="Q35" s="201"/>
      <c r="R35" s="201"/>
      <c r="S35" s="201"/>
      <c r="T35" s="201"/>
    </row>
    <row r="36" spans="1:20" ht="20.25" customHeight="1">
      <c r="A36" s="203" t="s">
        <v>106</v>
      </c>
      <c r="B36" s="204"/>
      <c r="C36" s="204"/>
      <c r="D36" s="205"/>
      <c r="E36" s="205"/>
      <c r="F36" s="205"/>
      <c r="G36" s="206"/>
      <c r="H36" s="206"/>
      <c r="I36" s="156"/>
      <c r="J36" s="203"/>
      <c r="K36" s="203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:20" ht="15.75">
      <c r="A37" s="156"/>
      <c r="B37" s="157"/>
      <c r="C37" s="157"/>
      <c r="D37" s="158"/>
      <c r="E37" s="158"/>
      <c r="F37" s="158"/>
      <c r="G37" s="159"/>
      <c r="H37" s="159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1:20" ht="14.25" customHeight="1">
      <c r="A38" s="203" t="s">
        <v>70</v>
      </c>
      <c r="B38" s="204"/>
      <c r="C38" s="204"/>
      <c r="D38" s="205"/>
      <c r="E38" s="205"/>
      <c r="F38" s="205"/>
      <c r="G38" s="206"/>
      <c r="H38" s="206"/>
      <c r="I38" s="156"/>
      <c r="J38" s="203"/>
      <c r="K38" s="203"/>
      <c r="L38" s="156"/>
      <c r="M38" s="156"/>
      <c r="N38" s="156"/>
      <c r="O38" s="156"/>
      <c r="P38" s="156"/>
      <c r="Q38" s="156"/>
      <c r="R38" s="156"/>
      <c r="S38" s="156"/>
      <c r="T38" s="156"/>
    </row>
    <row r="39" spans="1:20" ht="15.75">
      <c r="A39" s="156"/>
      <c r="B39" s="157"/>
      <c r="C39" s="157"/>
      <c r="D39" s="158"/>
      <c r="E39" s="158"/>
      <c r="F39" s="158"/>
      <c r="G39" s="159"/>
      <c r="H39" s="159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1:20" ht="14.25" customHeight="1">
      <c r="A40" s="203" t="s">
        <v>71</v>
      </c>
      <c r="B40" s="204"/>
      <c r="C40" s="204"/>
      <c r="D40" s="205"/>
      <c r="E40" s="205"/>
      <c r="F40" s="205"/>
      <c r="G40" s="260" t="s">
        <v>73</v>
      </c>
      <c r="H40" s="260"/>
      <c r="I40" s="156"/>
      <c r="J40" s="203"/>
      <c r="K40" s="203"/>
      <c r="L40" s="156"/>
      <c r="M40" s="156"/>
      <c r="N40" s="156"/>
      <c r="O40" s="156"/>
      <c r="P40" s="156"/>
      <c r="Q40" s="156"/>
      <c r="R40" s="156"/>
      <c r="S40" s="156"/>
      <c r="T40" s="156"/>
    </row>
    <row r="41" spans="1:20" ht="12" customHeight="1">
      <c r="A41" s="156"/>
      <c r="B41" s="157"/>
      <c r="C41" s="157"/>
      <c r="D41" s="158"/>
      <c r="E41" s="158"/>
      <c r="F41" s="158"/>
      <c r="G41" s="159"/>
      <c r="H41" s="159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</row>
    <row r="42" spans="1:20" ht="12.75" customHeight="1" hidden="1">
      <c r="A42" s="156"/>
      <c r="B42" s="157"/>
      <c r="C42" s="157"/>
      <c r="D42" s="158"/>
      <c r="E42" s="158"/>
      <c r="F42" s="158"/>
      <c r="G42" s="159"/>
      <c r="H42" s="159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</row>
    <row r="43" spans="1:20" ht="11.25" customHeight="1">
      <c r="A43" s="156" t="s">
        <v>21</v>
      </c>
      <c r="B43" s="157"/>
      <c r="C43" s="157"/>
      <c r="D43" s="158"/>
      <c r="E43" s="158"/>
      <c r="F43" s="158"/>
      <c r="G43" s="159"/>
      <c r="H43" s="159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  <row r="44" spans="1:20" ht="15.75">
      <c r="A44" s="203"/>
      <c r="B44" s="204"/>
      <c r="C44" s="204"/>
      <c r="D44" s="205"/>
      <c r="E44" s="205"/>
      <c r="F44" s="205"/>
      <c r="G44" s="206"/>
      <c r="H44" s="206"/>
      <c r="I44" s="156"/>
      <c r="J44" s="203"/>
      <c r="K44" s="203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ht="15">
      <c r="A45" s="62"/>
      <c r="B45" s="152"/>
      <c r="C45" s="152"/>
      <c r="D45" s="153"/>
      <c r="E45" s="153"/>
      <c r="F45" s="153"/>
      <c r="G45" s="83"/>
      <c r="H45" s="8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62"/>
      <c r="B46" s="152"/>
      <c r="C46" s="152"/>
      <c r="D46" s="153"/>
      <c r="E46" s="153"/>
      <c r="F46" s="153"/>
      <c r="G46" s="83"/>
      <c r="H46" s="8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62"/>
      <c r="B47" s="152"/>
      <c r="C47" s="152"/>
      <c r="D47" s="153"/>
      <c r="E47" s="153"/>
      <c r="F47" s="153"/>
      <c r="G47" s="83"/>
      <c r="H47" s="8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>
      <c r="A48" s="62"/>
      <c r="B48" s="152"/>
      <c r="C48" s="152"/>
      <c r="D48" s="153"/>
      <c r="E48" s="153"/>
      <c r="F48" s="153"/>
      <c r="G48" s="83"/>
      <c r="H48" s="83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5">
      <c r="A49" s="62"/>
      <c r="B49" s="152"/>
      <c r="C49" s="152"/>
      <c r="D49" s="153"/>
      <c r="E49" s="153"/>
      <c r="F49" s="153"/>
      <c r="G49" s="83"/>
      <c r="H49" s="83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5">
      <c r="A50" s="62"/>
      <c r="B50" s="152"/>
      <c r="C50" s="152"/>
      <c r="D50" s="153"/>
      <c r="E50" s="153"/>
      <c r="F50" s="153"/>
      <c r="G50" s="83"/>
      <c r="H50" s="83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5">
      <c r="A51" s="62"/>
      <c r="B51" s="152"/>
      <c r="C51" s="152"/>
      <c r="D51" s="153"/>
      <c r="E51" s="153"/>
      <c r="F51" s="153"/>
      <c r="G51" s="83"/>
      <c r="H51" s="83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5">
      <c r="A52" s="62"/>
      <c r="B52" s="152"/>
      <c r="C52" s="152"/>
      <c r="D52" s="153"/>
      <c r="E52" s="153"/>
      <c r="F52" s="153"/>
      <c r="G52" s="83"/>
      <c r="H52" s="83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5">
      <c r="A53" s="62"/>
      <c r="B53" s="152"/>
      <c r="C53" s="152"/>
      <c r="D53" s="153"/>
      <c r="E53" s="153"/>
      <c r="F53" s="153"/>
      <c r="G53" s="83"/>
      <c r="H53" s="83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5">
      <c r="A54" s="62"/>
      <c r="B54" s="152"/>
      <c r="C54" s="152"/>
      <c r="D54" s="153"/>
      <c r="E54" s="153"/>
      <c r="F54" s="153"/>
      <c r="G54" s="83"/>
      <c r="H54" s="83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2023-01-12T05:50:10Z</cp:lastPrinted>
  <dcterms:created xsi:type="dcterms:W3CDTF">2006-06-05T06:40:26Z</dcterms:created>
  <dcterms:modified xsi:type="dcterms:W3CDTF">2023-01-12T05:50:50Z</dcterms:modified>
  <cp:category/>
  <cp:version/>
  <cp:contentType/>
  <cp:contentStatus/>
</cp:coreProperties>
</file>