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85" firstSheet="7" activeTab="8"/>
  </bookViews>
  <sheets>
    <sheet name="муниципалы на 01.02.20г." sheetId="1" state="hidden" r:id="rId1"/>
    <sheet name="муниципалы на 01.01.23" sheetId="2" r:id="rId2"/>
    <sheet name="муниципалы на 01.02.23" sheetId="3" r:id="rId3"/>
    <sheet name="муниципалы на 01.03.23 " sheetId="4" r:id="rId4"/>
    <sheet name="муниципалы на 01.04.23 " sheetId="5" r:id="rId5"/>
    <sheet name="муниципалы на 01.05.23 " sheetId="6" r:id="rId6"/>
    <sheet name="муниципалы на 01.06.23  " sheetId="7" r:id="rId7"/>
    <sheet name="муниципалы на 01.07.23   " sheetId="8" r:id="rId8"/>
    <sheet name="муниципалы на 01.08.23" sheetId="9" r:id="rId9"/>
  </sheets>
  <definedNames/>
  <calcPr fullCalcOnLoad="1"/>
</workbook>
</file>

<file path=xl/sharedStrings.xml><?xml version="1.0" encoding="utf-8"?>
<sst xmlns="http://schemas.openxmlformats.org/spreadsheetml/2006/main" count="1198" uniqueCount="147">
  <si>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</si>
  <si>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</si>
  <si>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</si>
  <si>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</si>
  <si>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</si>
  <si>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</si>
  <si>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</si>
  <si>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</si>
  <si>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</si>
  <si>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</si>
  <si>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</si>
  <si>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</si>
  <si>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</si>
  <si>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</si>
  <si>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</si>
  <si>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</si>
  <si>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</si>
  <si>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</si>
  <si>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</si>
  <si>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</si>
  <si>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</si>
  <si>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</si>
  <si>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</si>
  <si>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</si>
  <si>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</si>
  <si>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</si>
  <si>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</si>
  <si>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</si>
  <si>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</si>
  <si>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</si>
  <si>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</si>
  <si>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</si>
  <si>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</si>
  <si>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</si>
  <si>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</si>
  <si>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</si>
  <si>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</si>
  <si>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</si>
  <si>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</si>
  <si>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</si>
  <si>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</si>
  <si>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</si>
  <si>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</si>
  <si>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</si>
  <si>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</si>
  <si>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</si>
  <si>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</si>
  <si>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</si>
  <si>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</si>
  <si>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</si>
  <si>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</si>
  <si>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</si>
  <si>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</si>
  <si>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</si>
  <si>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</si>
  <si>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</si>
  <si>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</si>
  <si>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</si>
  <si>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</si>
  <si>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</si>
  <si>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</si>
  <si>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</si>
  <si>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</si>
  <si>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</si>
  <si>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</si>
  <si>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</si>
  <si>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</si>
  <si>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</si>
  <si>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</si>
  <si>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</si>
  <si>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</si>
  <si>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</si>
  <si>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</si>
  <si>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</si>
  <si>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</si>
  <si>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</si>
  <si>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</si>
  <si>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</si>
  <si>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</si>
  <si>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</si>
  <si>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</si>
  <si>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</si>
  <si>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</si>
  <si>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</si>
  <si>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</si>
  <si>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</si>
  <si>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</si>
  <si>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</si>
  <si>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Муниципальный контракт  №01063000091210000061 от 28.06.2021г.</t>
  </si>
  <si>
    <t>28.06.2023г.</t>
  </si>
  <si>
    <t>15.09.2021г.</t>
  </si>
  <si>
    <t>Объем муниципального долга  на 01.01.2022г.</t>
  </si>
  <si>
    <t>27.06.2022г.</t>
  </si>
  <si>
    <t>25.08.2022г.</t>
  </si>
  <si>
    <t>1/3 ставки реф.</t>
  </si>
  <si>
    <t>15.06.2022г.</t>
  </si>
  <si>
    <t>28.06.2022г.</t>
  </si>
  <si>
    <t>Соглашение № 9-1/22 от 22.06.2022г.</t>
  </si>
  <si>
    <t>Соглашение № 9-2/22 от 05.07.2022г.</t>
  </si>
  <si>
    <t>05.07.2022г.</t>
  </si>
  <si>
    <t>25.06.2027г.</t>
  </si>
  <si>
    <t>13.08.2022г.-4000000,00; 17.08.2022г.-16181600,00</t>
  </si>
  <si>
    <t>Информация о долговых обязательствах муниципального образования Олонецкого национального муниципального района на 01.01.2023г.</t>
  </si>
  <si>
    <t>15.12.2027г.</t>
  </si>
  <si>
    <t>29.12.2022г.</t>
  </si>
  <si>
    <t>Объем муниципального долга  на 1.01.2023г.</t>
  </si>
  <si>
    <t>Соглашение № 9-3/22 от 28.12.2022г.</t>
  </si>
  <si>
    <t>Объем задолженности по процентам на 1.01.2023г.</t>
  </si>
  <si>
    <t>Информация о долговых обязательствах муниципального образования Олонецкого национального муниципального района на 01.02.2023г.</t>
  </si>
  <si>
    <t>Объем муниципального долга  на 01.01.2023г.</t>
  </si>
  <si>
    <t>Объем муниципального долга  на 1.02.2023г.</t>
  </si>
  <si>
    <t>Объем задолженности по процентам на 1.02.2023г.</t>
  </si>
  <si>
    <t>Объем муниципального долга  на 1.03.2023г.</t>
  </si>
  <si>
    <t>Объем задолженности по процентам на 1.03.2023г.</t>
  </si>
  <si>
    <t>Информация о долговых обязательствах муниципального образования Олонецкого национального муниципального района на 01.03.2023г.</t>
  </si>
  <si>
    <t>Муниципальный контракт  №01063000091230000007 от 20.02.2023г.</t>
  </si>
  <si>
    <t>21.02.2023г.</t>
  </si>
  <si>
    <t>20.02.2025г.</t>
  </si>
  <si>
    <t>28.06.2021г.</t>
  </si>
  <si>
    <t>22.02.2023г.</t>
  </si>
  <si>
    <t>Объем муниципального долга  на 1.04.2023г.</t>
  </si>
  <si>
    <t>Объем задолженности по процентам на 1.04.2023г.</t>
  </si>
  <si>
    <t>Информация о долговых обязательствах муниципального образования Олонецкого национального муниципального района на 01.04.2023г.</t>
  </si>
  <si>
    <t>Главы Олонецкого национального муниципального образования                                                              /     Мурый В.Н.           /</t>
  </si>
  <si>
    <t>Зам. начальника финансового управления-начальник бюджетного отдела                                          / Коркачев С.Н.                                /</t>
  </si>
  <si>
    <t>Соглашение № 9-1/21 от 27.08.2021г.</t>
  </si>
  <si>
    <t>Информация о долговых обязательствах муниципального образования Олонецкого национального муниципального района на 01.05.2023г.</t>
  </si>
  <si>
    <t>Объем муниципального долга  на 1.05.2023г.</t>
  </si>
  <si>
    <t>Объем задолженности по процентам на 1.05.2023г.</t>
  </si>
  <si>
    <t>30.08.2026г.</t>
  </si>
  <si>
    <t>Объем муниципального долга  на 1.06.2023г.</t>
  </si>
  <si>
    <t>Объем задолженности по процентам на 1.06.2023г.</t>
  </si>
  <si>
    <t>Информация о долговых обязательствах муниципального образования Олонецкого национального муниципального района на 01.06.2023г.</t>
  </si>
  <si>
    <t>Муниципальный контракт  №01063000091230000041 от 30.05.2023г.</t>
  </si>
  <si>
    <t>30.05.2025г.</t>
  </si>
  <si>
    <t>Информация о долговых обязательствах муниципального образования Олонецкого национального муниципального района на 01.07.2023г.</t>
  </si>
  <si>
    <t>26.06.2023г.</t>
  </si>
  <si>
    <t>06.06.2023г.</t>
  </si>
  <si>
    <t>Объем задолженности по процентам на 1.07.2023г.</t>
  </si>
  <si>
    <t>Объем муниципального долга  на 1.07.2023г.</t>
  </si>
  <si>
    <t>Информация о долговых обязательствах муниципального образования Олонецкого национального муниципального района на 01.08.2023г.</t>
  </si>
  <si>
    <t>Объем муниципального долга  на 1.08.2023г.</t>
  </si>
  <si>
    <t>Объем задолженности по процентам на 1.08.2023г.</t>
  </si>
  <si>
    <t>Начальник финансового управления                                                                                       / Столярова Т.Н. /</t>
  </si>
  <si>
    <t>Первый заместитель главы администрации Олонецкого национального муниципального района                                                              /    Пешков А.М.         /</t>
  </si>
  <si>
    <t>Исполнитель                                             /   Ефремова Т.Ю.                              /</t>
  </si>
  <si>
    <t>1/3 ставка рефинансирования ЦБ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</si>
</sst>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name val="Arial Cyr"/>
      <family val="0"/>
    </font>
    <font>
      <u val="single"/>
      <sz val="11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21" t="s">
        <v>32</v>
      </c>
      <c r="T1" s="121"/>
    </row>
    <row r="2" spans="19:20" ht="26.25" customHeight="1">
      <c r="S2" s="121"/>
      <c r="T2" s="121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1"/>
      <c r="H7" s="131"/>
      <c r="I7" s="131"/>
      <c r="J7" s="131"/>
      <c r="K7" s="131"/>
      <c r="L7" s="131"/>
      <c r="M7" s="131"/>
      <c r="N7" s="131"/>
      <c r="O7" s="9"/>
      <c r="P7" s="9"/>
    </row>
    <row r="8" ht="5.25" customHeight="1"/>
    <row r="9" ht="15" customHeight="1"/>
    <row r="10" spans="1:20" ht="52.5" customHeight="1">
      <c r="A10" s="128" t="s">
        <v>0</v>
      </c>
      <c r="B10" s="129" t="s">
        <v>13</v>
      </c>
      <c r="C10" s="129" t="s">
        <v>3</v>
      </c>
      <c r="D10" s="129" t="s">
        <v>9</v>
      </c>
      <c r="E10" s="129" t="s">
        <v>14</v>
      </c>
      <c r="F10" s="129" t="s">
        <v>11</v>
      </c>
      <c r="G10" s="129" t="s">
        <v>10</v>
      </c>
      <c r="H10" s="129" t="s">
        <v>6</v>
      </c>
      <c r="I10" s="129" t="s">
        <v>12</v>
      </c>
      <c r="J10" s="129" t="s">
        <v>29</v>
      </c>
      <c r="K10" s="129" t="s">
        <v>23</v>
      </c>
      <c r="L10" s="129" t="s">
        <v>24</v>
      </c>
      <c r="M10" s="129" t="s">
        <v>25</v>
      </c>
      <c r="N10" s="129" t="s">
        <v>26</v>
      </c>
      <c r="O10" s="135" t="s">
        <v>22</v>
      </c>
      <c r="P10" s="136"/>
      <c r="Q10" s="129" t="s">
        <v>15</v>
      </c>
      <c r="R10" s="129" t="s">
        <v>16</v>
      </c>
      <c r="S10" s="129" t="s">
        <v>8</v>
      </c>
      <c r="T10" s="129" t="s">
        <v>30</v>
      </c>
    </row>
    <row r="11" spans="1:20" s="13" customFormat="1" ht="94.5" customHeight="1">
      <c r="A11" s="128"/>
      <c r="B11" s="130"/>
      <c r="C11" s="130"/>
      <c r="D11" s="130"/>
      <c r="E11" s="132"/>
      <c r="F11" s="132"/>
      <c r="G11" s="130"/>
      <c r="H11" s="130"/>
      <c r="I11" s="130"/>
      <c r="J11" s="130"/>
      <c r="K11" s="130"/>
      <c r="L11" s="130"/>
      <c r="M11" s="130"/>
      <c r="N11" s="130"/>
      <c r="O11" s="40" t="s">
        <v>4</v>
      </c>
      <c r="P11" s="40" t="s">
        <v>5</v>
      </c>
      <c r="Q11" s="130"/>
      <c r="R11" s="130"/>
      <c r="S11" s="130"/>
      <c r="T11" s="13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5" t="s">
        <v>17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2" t="s">
        <v>18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22" t="s">
        <v>19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22" t="s">
        <v>20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4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22" t="s">
        <v>27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4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37" t="s">
        <v>31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9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33" t="s">
        <v>73</v>
      </c>
      <c r="H45" s="134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0">
      <pane ySplit="3480" topLeftCell="A22" activePane="bottomLeft" state="split"/>
      <selection pane="topLeft" activeCell="S27" sqref="S27"/>
      <selection pane="bottomLeft" activeCell="D24" sqref="D2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25390625" style="66" customWidth="1"/>
    <col min="5" max="5" width="14.25390625" style="66" customWidth="1"/>
    <col min="6" max="6" width="18.625" style="66" customWidth="1"/>
    <col min="7" max="7" width="17.75390625" style="67" customWidth="1"/>
    <col min="8" max="8" width="20.375" style="67" customWidth="1"/>
    <col min="9" max="9" width="20.25390625" style="60" customWidth="1"/>
    <col min="10" max="10" width="18.375" style="60" customWidth="1"/>
    <col min="11" max="11" width="16.375" style="60" customWidth="1"/>
    <col min="12" max="12" width="16.625" style="60" customWidth="1"/>
    <col min="13" max="13" width="19.625" style="60" customWidth="1"/>
    <col min="14" max="14" width="17.00390625" style="60" customWidth="1"/>
    <col min="15" max="15" width="18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8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102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91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105</v>
      </c>
      <c r="P10" s="156"/>
      <c r="Q10" s="153" t="s">
        <v>15</v>
      </c>
      <c r="R10" s="153" t="s">
        <v>16</v>
      </c>
      <c r="S10" s="153" t="s">
        <v>8</v>
      </c>
      <c r="T10" s="153" t="s">
        <v>107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98.2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f>11464.19+11654.21</f>
        <v>23118.4</v>
      </c>
      <c r="S17" s="111">
        <f>11464.19+11654.21</f>
        <v>23118.4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97</v>
      </c>
      <c r="C18" s="103" t="s">
        <v>34</v>
      </c>
      <c r="D18" s="104">
        <v>20181600</v>
      </c>
      <c r="E18" s="105" t="s">
        <v>36</v>
      </c>
      <c r="F18" s="104">
        <f>20181600-16181600-4000000</f>
        <v>0</v>
      </c>
      <c r="G18" s="106" t="s">
        <v>93</v>
      </c>
      <c r="H18" s="107" t="s">
        <v>54</v>
      </c>
      <c r="I18" s="108" t="s">
        <v>94</v>
      </c>
      <c r="J18" s="104">
        <v>0</v>
      </c>
      <c r="K18" s="106" t="s">
        <v>95</v>
      </c>
      <c r="L18" s="104">
        <v>20181600</v>
      </c>
      <c r="M18" s="106" t="s">
        <v>101</v>
      </c>
      <c r="N18" s="104">
        <v>20181600</v>
      </c>
      <c r="O18" s="110">
        <f>J18+L18-N18</f>
        <v>0</v>
      </c>
      <c r="P18" s="108"/>
      <c r="Q18" s="108"/>
      <c r="R18" s="111">
        <f>28017.59+33596.62</f>
        <v>61614.21000000001</v>
      </c>
      <c r="S18" s="111">
        <f>28017.59+33596.62</f>
        <v>61614.21000000001</v>
      </c>
      <c r="T18" s="112">
        <f>Q18+R18-S18</f>
        <v>0</v>
      </c>
    </row>
    <row r="19" spans="1:20" s="61" customFormat="1" ht="92.25" customHeight="1">
      <c r="A19" s="101">
        <v>3</v>
      </c>
      <c r="B19" s="102" t="s">
        <v>98</v>
      </c>
      <c r="C19" s="103" t="s">
        <v>34</v>
      </c>
      <c r="D19" s="104">
        <v>38081600</v>
      </c>
      <c r="E19" s="105" t="s">
        <v>36</v>
      </c>
      <c r="F19" s="104">
        <v>38081600</v>
      </c>
      <c r="G19" s="106" t="s">
        <v>100</v>
      </c>
      <c r="H19" s="107" t="s">
        <v>54</v>
      </c>
      <c r="I19" s="108" t="s">
        <v>39</v>
      </c>
      <c r="J19" s="104">
        <v>0</v>
      </c>
      <c r="K19" s="106" t="s">
        <v>99</v>
      </c>
      <c r="L19" s="104">
        <v>38081600</v>
      </c>
      <c r="M19" s="106"/>
      <c r="N19" s="110">
        <v>0</v>
      </c>
      <c r="O19" s="110">
        <f>J19+L19-N19</f>
        <v>38081600</v>
      </c>
      <c r="P19" s="108"/>
      <c r="Q19" s="108"/>
      <c r="R19" s="111">
        <v>18779.97</v>
      </c>
      <c r="S19" s="111">
        <v>18779.97</v>
      </c>
      <c r="T19" s="112">
        <f>Q19+R19-S19</f>
        <v>0</v>
      </c>
    </row>
    <row r="20" spans="1:20" s="61" customFormat="1" ht="91.5" customHeight="1">
      <c r="A20" s="101">
        <v>4</v>
      </c>
      <c r="B20" s="102" t="s">
        <v>106</v>
      </c>
      <c r="C20" s="103" t="s">
        <v>34</v>
      </c>
      <c r="D20" s="104">
        <v>7000000</v>
      </c>
      <c r="E20" s="105" t="s">
        <v>36</v>
      </c>
      <c r="F20" s="104">
        <v>7000000</v>
      </c>
      <c r="G20" s="106" t="s">
        <v>103</v>
      </c>
      <c r="H20" s="107" t="s">
        <v>54</v>
      </c>
      <c r="I20" s="108" t="s">
        <v>39</v>
      </c>
      <c r="J20" s="104">
        <v>0</v>
      </c>
      <c r="K20" s="106" t="s">
        <v>104</v>
      </c>
      <c r="L20" s="104">
        <v>7000000</v>
      </c>
      <c r="M20" s="106"/>
      <c r="N20" s="110">
        <v>0</v>
      </c>
      <c r="O20" s="110">
        <v>7000000</v>
      </c>
      <c r="P20" s="108"/>
      <c r="Q20" s="108"/>
      <c r="R20" s="111">
        <v>1438.36</v>
      </c>
      <c r="S20" s="111">
        <v>1438.36</v>
      </c>
      <c r="T20" s="112">
        <f>Q20+R20-S20</f>
        <v>0</v>
      </c>
    </row>
    <row r="21" spans="1:20" s="61" customFormat="1" ht="18.75" customHeight="1">
      <c r="A21" s="113" t="s">
        <v>1</v>
      </c>
      <c r="B21" s="102"/>
      <c r="C21" s="114" t="s">
        <v>7</v>
      </c>
      <c r="D21" s="114" t="s">
        <v>7</v>
      </c>
      <c r="E21" s="114" t="s">
        <v>7</v>
      </c>
      <c r="F21" s="104">
        <f>F17+F18+F19+F20</f>
        <v>68200000</v>
      </c>
      <c r="G21" s="114" t="s">
        <v>7</v>
      </c>
      <c r="H21" s="114" t="s">
        <v>7</v>
      </c>
      <c r="I21" s="114" t="s">
        <v>7</v>
      </c>
      <c r="J21" s="104">
        <f>J17+J18+J19+J20</f>
        <v>23118400</v>
      </c>
      <c r="K21" s="114" t="s">
        <v>7</v>
      </c>
      <c r="L21" s="104">
        <f>L17+L18+L19+L20</f>
        <v>65263200</v>
      </c>
      <c r="M21" s="114" t="s">
        <v>7</v>
      </c>
      <c r="N21" s="104">
        <f aca="true" t="shared" si="0" ref="N21:T21">N17+N18+N19+N20</f>
        <v>20181600</v>
      </c>
      <c r="O21" s="104">
        <f t="shared" si="0"/>
        <v>68200000</v>
      </c>
      <c r="P21" s="104">
        <f t="shared" si="0"/>
        <v>0</v>
      </c>
      <c r="Q21" s="104">
        <f t="shared" si="0"/>
        <v>0</v>
      </c>
      <c r="R21" s="104">
        <f t="shared" si="0"/>
        <v>104950.94000000002</v>
      </c>
      <c r="S21" s="104">
        <f t="shared" si="0"/>
        <v>104950.94000000002</v>
      </c>
      <c r="T21" s="104">
        <f t="shared" si="0"/>
        <v>0</v>
      </c>
    </row>
    <row r="22" spans="1:20" s="61" customFormat="1" ht="31.5" customHeight="1">
      <c r="A22" s="147" t="s">
        <v>19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</row>
    <row r="23" spans="1:20" s="61" customFormat="1" ht="95.25" customHeight="1">
      <c r="A23" s="101">
        <v>5</v>
      </c>
      <c r="B23" s="102" t="s">
        <v>78</v>
      </c>
      <c r="C23" s="103" t="s">
        <v>79</v>
      </c>
      <c r="D23" s="104">
        <v>26000000</v>
      </c>
      <c r="E23" s="105" t="s">
        <v>36</v>
      </c>
      <c r="F23" s="104">
        <f>O23</f>
        <v>0</v>
      </c>
      <c r="G23" s="106" t="s">
        <v>80</v>
      </c>
      <c r="H23" s="107" t="s">
        <v>54</v>
      </c>
      <c r="I23" s="108">
        <v>7.24</v>
      </c>
      <c r="J23" s="104">
        <v>20181600</v>
      </c>
      <c r="K23" s="115" t="s">
        <v>81</v>
      </c>
      <c r="L23" s="108"/>
      <c r="M23" s="106" t="s">
        <v>80</v>
      </c>
      <c r="N23" s="104">
        <v>20181600</v>
      </c>
      <c r="O23" s="110">
        <f>J23+L23-N23</f>
        <v>0</v>
      </c>
      <c r="P23" s="108"/>
      <c r="Q23" s="108"/>
      <c r="R23" s="109">
        <f>123613.13+112134.49+124148.91+120144.11+124148.91+64076.86</f>
        <v>668266.41</v>
      </c>
      <c r="S23" s="109">
        <f>123613.13+112134.49+124148.91+120144.11+124148.91+64076.86</f>
        <v>668266.41</v>
      </c>
      <c r="T23" s="109">
        <f>Q23+R23-S23</f>
        <v>0</v>
      </c>
    </row>
    <row r="24" spans="1:20" s="61" customFormat="1" ht="98.25" customHeight="1">
      <c r="A24" s="101">
        <v>6</v>
      </c>
      <c r="B24" s="102" t="s">
        <v>82</v>
      </c>
      <c r="C24" s="103" t="s">
        <v>58</v>
      </c>
      <c r="D24" s="104">
        <v>17900000</v>
      </c>
      <c r="E24" s="105" t="s">
        <v>36</v>
      </c>
      <c r="F24" s="104">
        <f>O24</f>
        <v>0</v>
      </c>
      <c r="G24" s="106" t="s">
        <v>96</v>
      </c>
      <c r="H24" s="107" t="s">
        <v>54</v>
      </c>
      <c r="I24" s="108">
        <v>6.42</v>
      </c>
      <c r="J24" s="104">
        <v>17900000</v>
      </c>
      <c r="K24" s="115" t="s">
        <v>83</v>
      </c>
      <c r="L24" s="108"/>
      <c r="M24" s="106" t="s">
        <v>92</v>
      </c>
      <c r="N24" s="104">
        <v>17900000</v>
      </c>
      <c r="O24" s="110">
        <f>J24+L24-N24</f>
        <v>0</v>
      </c>
      <c r="P24" s="108"/>
      <c r="Q24" s="108"/>
      <c r="R24" s="109">
        <f>97620.06+88172.97+97620.06+94471.04+97620.06+85023.93</f>
        <v>560528.1199999999</v>
      </c>
      <c r="S24" s="109">
        <f>97620.06+88172.97+97620.06+94471.04+97620.06+85023.93</f>
        <v>560528.1199999999</v>
      </c>
      <c r="T24" s="109">
        <f>Q24+R24-S24</f>
        <v>0</v>
      </c>
    </row>
    <row r="25" spans="1:20" s="61" customFormat="1" ht="96.75" customHeight="1">
      <c r="A25" s="101">
        <v>7</v>
      </c>
      <c r="B25" s="102" t="s">
        <v>84</v>
      </c>
      <c r="C25" s="103" t="s">
        <v>85</v>
      </c>
      <c r="D25" s="104">
        <v>20000000</v>
      </c>
      <c r="E25" s="105" t="s">
        <v>36</v>
      </c>
      <c r="F25" s="104">
        <f>O25</f>
        <v>20000000</v>
      </c>
      <c r="G25" s="106" t="s">
        <v>86</v>
      </c>
      <c r="H25" s="107" t="s">
        <v>54</v>
      </c>
      <c r="I25" s="108">
        <v>6.4</v>
      </c>
      <c r="J25" s="104">
        <v>20000000</v>
      </c>
      <c r="K25" s="115" t="s">
        <v>87</v>
      </c>
      <c r="L25" s="104"/>
      <c r="M25" s="106"/>
      <c r="N25" s="104"/>
      <c r="O25" s="110">
        <f>J25+L25-N25</f>
        <v>20000000</v>
      </c>
      <c r="P25" s="108"/>
      <c r="Q25" s="108"/>
      <c r="R25" s="109">
        <f>108712.33+98191.78+108712.33+105205.48+108712.33+105205.48+108712.33+108712.33+105205.48+108712.33+105205.48+108712.32</f>
        <v>1280000</v>
      </c>
      <c r="S25" s="109">
        <f>108712.33+98191.78+108712.33+105205.48+108712.33+105205.48+108712.33+108712.33+105205.48+108712.33+105205.48+108712.32</f>
        <v>1280000</v>
      </c>
      <c r="T25" s="109">
        <f>Q25+R25-S25</f>
        <v>0</v>
      </c>
    </row>
    <row r="26" spans="1:20" s="61" customFormat="1" ht="101.25" customHeight="1">
      <c r="A26" s="101">
        <v>8</v>
      </c>
      <c r="B26" s="102" t="s">
        <v>88</v>
      </c>
      <c r="C26" s="103" t="s">
        <v>68</v>
      </c>
      <c r="D26" s="104">
        <v>19131000</v>
      </c>
      <c r="E26" s="105" t="s">
        <v>36</v>
      </c>
      <c r="F26" s="104">
        <f>O26</f>
        <v>19131000</v>
      </c>
      <c r="G26" s="106" t="s">
        <v>89</v>
      </c>
      <c r="H26" s="107" t="s">
        <v>54</v>
      </c>
      <c r="I26" s="108">
        <v>7.68</v>
      </c>
      <c r="J26" s="104">
        <v>19131000</v>
      </c>
      <c r="K26" s="106" t="s">
        <v>118</v>
      </c>
      <c r="L26" s="104"/>
      <c r="M26" s="106"/>
      <c r="N26" s="104"/>
      <c r="O26" s="110">
        <f>J26+L26-N26</f>
        <v>19131000</v>
      </c>
      <c r="P26" s="108"/>
      <c r="Q26" s="108"/>
      <c r="R26" s="109">
        <f>124786.53+112710.42+124786.53+120761.16+124786.53+120761.16+124786.53+124786.53+120761.16+124786.53+120761.16+124786.53</f>
        <v>1469260.77</v>
      </c>
      <c r="S26" s="109">
        <f>124786.53+112710.42+124786.53+120761.16+124786.53+120761.16+124786.53+124786.53+120761.16+124786.53+120761.16+124786.53</f>
        <v>1469260.77</v>
      </c>
      <c r="T26" s="109">
        <f>Q26+R26-S26</f>
        <v>0</v>
      </c>
    </row>
    <row r="27" spans="1:20" s="61" customFormat="1" ht="24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04">
        <f>F23+F24+F25+F26</f>
        <v>39131000</v>
      </c>
      <c r="G27" s="114" t="s">
        <v>7</v>
      </c>
      <c r="H27" s="114" t="s">
        <v>7</v>
      </c>
      <c r="I27" s="114" t="s">
        <v>7</v>
      </c>
      <c r="J27" s="104">
        <f>J23+J24+J25+J26</f>
        <v>77212600</v>
      </c>
      <c r="K27" s="104" t="s">
        <v>7</v>
      </c>
      <c r="L27" s="104">
        <f>L23+L24+L25+L26</f>
        <v>0</v>
      </c>
      <c r="M27" s="104" t="s">
        <v>7</v>
      </c>
      <c r="N27" s="104">
        <f aca="true" t="shared" si="1" ref="N27:T27">N23+N24+N25+N26</f>
        <v>38081600</v>
      </c>
      <c r="O27" s="104">
        <f t="shared" si="1"/>
        <v>39131000</v>
      </c>
      <c r="P27" s="104">
        <f t="shared" si="1"/>
        <v>0</v>
      </c>
      <c r="Q27" s="104">
        <f t="shared" si="1"/>
        <v>0</v>
      </c>
      <c r="R27" s="104">
        <f t="shared" si="1"/>
        <v>3978055.3</v>
      </c>
      <c r="S27" s="104">
        <f t="shared" si="1"/>
        <v>3978055.3</v>
      </c>
      <c r="T27" s="104">
        <f t="shared" si="1"/>
        <v>0</v>
      </c>
    </row>
    <row r="28" spans="1:20" s="61" customFormat="1" ht="24.75" customHeight="1">
      <c r="A28" s="147" t="s">
        <v>20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1:20" s="61" customFormat="1" ht="0.75" customHeight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3.25" customHeight="1">
      <c r="A30" s="113" t="s">
        <v>1</v>
      </c>
      <c r="B30" s="102"/>
      <c r="C30" s="114" t="s">
        <v>7</v>
      </c>
      <c r="D30" s="114" t="s">
        <v>7</v>
      </c>
      <c r="E30" s="114" t="s">
        <v>7</v>
      </c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22.5" customHeight="1">
      <c r="A31" s="147" t="s">
        <v>27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9"/>
    </row>
    <row r="32" spans="1:20" s="61" customFormat="1" ht="3" customHeight="1" hidden="1">
      <c r="A32" s="116"/>
      <c r="B32" s="102"/>
      <c r="C32" s="103"/>
      <c r="D32" s="114"/>
      <c r="E32" s="105"/>
      <c r="F32" s="105"/>
      <c r="G32" s="106"/>
      <c r="H32" s="107"/>
      <c r="I32" s="108"/>
      <c r="J32" s="117"/>
      <c r="K32" s="108"/>
      <c r="L32" s="108"/>
      <c r="M32" s="108"/>
      <c r="N32" s="118"/>
      <c r="O32" s="108"/>
      <c r="P32" s="108"/>
      <c r="Q32" s="108"/>
      <c r="R32" s="108"/>
      <c r="S32" s="108"/>
      <c r="T32" s="112"/>
    </row>
    <row r="33" spans="1:20" s="61" customFormat="1" ht="24" customHeight="1">
      <c r="A33" s="113" t="s">
        <v>1</v>
      </c>
      <c r="B33" s="102"/>
      <c r="C33" s="114" t="s">
        <v>7</v>
      </c>
      <c r="D33" s="114" t="s">
        <v>7</v>
      </c>
      <c r="E33" s="114"/>
      <c r="F33" s="114"/>
      <c r="G33" s="114" t="s">
        <v>7</v>
      </c>
      <c r="H33" s="114" t="s">
        <v>7</v>
      </c>
      <c r="I33" s="114" t="s">
        <v>7</v>
      </c>
      <c r="J33" s="117"/>
      <c r="K33" s="114" t="s">
        <v>7</v>
      </c>
      <c r="L33" s="108"/>
      <c r="M33" s="114" t="s">
        <v>7</v>
      </c>
      <c r="N33" s="118"/>
      <c r="O33" s="108"/>
      <c r="P33" s="108"/>
      <c r="Q33" s="108"/>
      <c r="R33" s="108"/>
      <c r="S33" s="108"/>
      <c r="T33" s="112"/>
    </row>
    <row r="34" spans="1:20" s="61" customFormat="1" ht="18.75" customHeight="1">
      <c r="A34" s="150" t="s">
        <v>31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</row>
    <row r="35" spans="1:20" s="85" customFormat="1" ht="28.5" customHeight="1">
      <c r="A35" s="119"/>
      <c r="B35" s="119"/>
      <c r="C35" s="114" t="s">
        <v>7</v>
      </c>
      <c r="D35" s="114" t="s">
        <v>7</v>
      </c>
      <c r="E35" s="114" t="s">
        <v>7</v>
      </c>
      <c r="F35" s="104">
        <f>F21+F27</f>
        <v>107331000</v>
      </c>
      <c r="G35" s="114" t="s">
        <v>7</v>
      </c>
      <c r="H35" s="114" t="s">
        <v>7</v>
      </c>
      <c r="I35" s="114" t="s">
        <v>7</v>
      </c>
      <c r="J35" s="104">
        <f>J21+J27</f>
        <v>100331000</v>
      </c>
      <c r="K35" s="104" t="s">
        <v>7</v>
      </c>
      <c r="L35" s="104">
        <f>L21+L27</f>
        <v>65263200</v>
      </c>
      <c r="M35" s="104" t="s">
        <v>7</v>
      </c>
      <c r="N35" s="104">
        <f aca="true" t="shared" si="2" ref="N35:T35">N21+N27</f>
        <v>58263200</v>
      </c>
      <c r="O35" s="104">
        <f t="shared" si="2"/>
        <v>107331000</v>
      </c>
      <c r="P35" s="104">
        <f t="shared" si="2"/>
        <v>0</v>
      </c>
      <c r="Q35" s="104">
        <f t="shared" si="2"/>
        <v>0</v>
      </c>
      <c r="R35" s="104">
        <f t="shared" si="2"/>
        <v>4083006.2399999998</v>
      </c>
      <c r="S35" s="104">
        <f t="shared" si="2"/>
        <v>4083006.2399999998</v>
      </c>
      <c r="T35" s="104">
        <f t="shared" si="2"/>
        <v>0</v>
      </c>
    </row>
    <row r="36" spans="1:20" ht="24" customHeight="1">
      <c r="A36" s="89"/>
      <c r="B36" s="90"/>
      <c r="C36" s="90"/>
      <c r="D36" s="91"/>
      <c r="E36" s="91"/>
      <c r="F36" s="91"/>
      <c r="G36" s="92"/>
      <c r="H36" s="92"/>
      <c r="I36" s="93"/>
      <c r="J36" s="93"/>
      <c r="K36" s="94"/>
      <c r="L36" s="94"/>
      <c r="M36" s="94"/>
      <c r="N36" s="94"/>
      <c r="O36" s="93"/>
      <c r="P36" s="93"/>
      <c r="Q36" s="93"/>
      <c r="R36" s="93"/>
      <c r="S36" s="93"/>
      <c r="T36" s="93"/>
    </row>
    <row r="37" spans="1:20" ht="32.25" customHeight="1">
      <c r="A37" s="95" t="s">
        <v>123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124</v>
      </c>
      <c r="B39" s="96"/>
      <c r="C39" s="96"/>
      <c r="D39" s="97"/>
      <c r="E39" s="97"/>
      <c r="F39" s="97"/>
      <c r="G39" s="98"/>
      <c r="H39" s="98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5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9.5" customHeight="1">
      <c r="A41" s="95" t="s">
        <v>71</v>
      </c>
      <c r="B41" s="96"/>
      <c r="C41" s="96"/>
      <c r="D41" s="97"/>
      <c r="E41" s="97"/>
      <c r="F41" s="97"/>
      <c r="G41" s="140" t="s">
        <v>73</v>
      </c>
      <c r="H41" s="140"/>
      <c r="I41" s="61"/>
      <c r="J41" s="95"/>
      <c r="K41" s="95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" customHeight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2.75" customHeight="1" hidden="1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>
      <c r="A44" s="61" t="s">
        <v>21</v>
      </c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95"/>
      <c r="B45" s="96"/>
      <c r="C45" s="96"/>
      <c r="D45" s="97"/>
      <c r="E45" s="97"/>
      <c r="F45" s="97"/>
      <c r="G45" s="98"/>
      <c r="H45" s="98"/>
      <c r="I45" s="61"/>
      <c r="J45" s="95"/>
      <c r="K45" s="95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5">
      <c r="A48" s="61"/>
      <c r="B48" s="99"/>
      <c r="C48" s="99"/>
      <c r="D48" s="100"/>
      <c r="E48" s="100"/>
      <c r="F48" s="100"/>
      <c r="G48" s="71"/>
      <c r="H48" s="7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56" spans="1:22" s="65" customFormat="1" ht="16.5" customHeight="1">
      <c r="A56" s="60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65" customFormat="1" ht="30" customHeight="1">
      <c r="A57" s="60"/>
      <c r="B57" s="86"/>
      <c r="D57" s="66"/>
      <c r="E57" s="66"/>
      <c r="F57" s="66"/>
      <c r="G57" s="67"/>
      <c r="H57" s="67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1:H41"/>
    <mergeCell ref="A13:T13"/>
    <mergeCell ref="A16:T16"/>
    <mergeCell ref="A22:T22"/>
    <mergeCell ref="A28:T28"/>
    <mergeCell ref="A31:T31"/>
    <mergeCell ref="A34:T34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0">
      <pane ySplit="3480" topLeftCell="A22" activePane="bottomLeft" state="split"/>
      <selection pane="topLeft" activeCell="T10" sqref="T10:T11"/>
      <selection pane="bottomLeft" activeCell="D23" sqref="D23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625" style="66" customWidth="1"/>
    <col min="5" max="5" width="14.25390625" style="66" customWidth="1"/>
    <col min="6" max="6" width="19.00390625" style="66" customWidth="1"/>
    <col min="7" max="7" width="15.25390625" style="67" customWidth="1"/>
    <col min="8" max="8" width="18.125" style="67" customWidth="1"/>
    <col min="9" max="9" width="16.875" style="60" customWidth="1"/>
    <col min="10" max="10" width="18.875" style="60" customWidth="1"/>
    <col min="11" max="11" width="14.875" style="60" customWidth="1"/>
    <col min="12" max="12" width="16.625" style="60" customWidth="1"/>
    <col min="13" max="13" width="11.375" style="60" customWidth="1"/>
    <col min="14" max="14" width="17.00390625" style="60" customWidth="1"/>
    <col min="15" max="15" width="17.8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108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109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110</v>
      </c>
      <c r="P10" s="156"/>
      <c r="Q10" s="153" t="s">
        <v>15</v>
      </c>
      <c r="R10" s="153" t="s">
        <v>16</v>
      </c>
      <c r="S10" s="153" t="s">
        <v>8</v>
      </c>
      <c r="T10" s="153" t="s">
        <v>111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91.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91.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95.2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20000000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/>
      <c r="N22" s="104"/>
      <c r="O22" s="110">
        <f>J22+L22-N22</f>
        <v>20000000</v>
      </c>
      <c r="P22" s="108"/>
      <c r="Q22" s="108"/>
      <c r="R22" s="110">
        <v>108712.34</v>
      </c>
      <c r="S22" s="110">
        <v>108712.34</v>
      </c>
      <c r="T22" s="109">
        <f>Q22+R22-S22</f>
        <v>0</v>
      </c>
    </row>
    <row r="23" spans="1:20" s="61" customFormat="1" ht="96.75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v>124786.53</v>
      </c>
      <c r="S23" s="110">
        <v>124786.53</v>
      </c>
      <c r="T23" s="109">
        <f>Q23+R23-S23</f>
        <v>0</v>
      </c>
    </row>
    <row r="24" spans="1:20" s="61" customFormat="1" ht="24" customHeight="1">
      <c r="A24" s="113" t="s">
        <v>1</v>
      </c>
      <c r="B24" s="102"/>
      <c r="C24" s="114" t="s">
        <v>7</v>
      </c>
      <c r="D24" s="114" t="s">
        <v>7</v>
      </c>
      <c r="E24" s="114" t="s">
        <v>7</v>
      </c>
      <c r="F24" s="104">
        <f>SUM(F22:F23)</f>
        <v>39131000</v>
      </c>
      <c r="G24" s="114" t="s">
        <v>7</v>
      </c>
      <c r="H24" s="114" t="s">
        <v>7</v>
      </c>
      <c r="I24" s="114" t="s">
        <v>7</v>
      </c>
      <c r="J24" s="104">
        <f>SUM(J22:J23)</f>
        <v>39131000</v>
      </c>
      <c r="K24" s="104" t="s">
        <v>7</v>
      </c>
      <c r="L24" s="104">
        <f>SUM(L22:L23)</f>
        <v>0</v>
      </c>
      <c r="M24" s="104" t="s">
        <v>7</v>
      </c>
      <c r="N24" s="104">
        <f>SUM(N22:N23)</f>
        <v>0</v>
      </c>
      <c r="O24" s="104">
        <f aca="true" t="shared" si="1" ref="O24:T24">SUM(O22:O23)</f>
        <v>39131000</v>
      </c>
      <c r="P24" s="104">
        <f t="shared" si="1"/>
        <v>0</v>
      </c>
      <c r="Q24" s="104">
        <f t="shared" si="1"/>
        <v>0</v>
      </c>
      <c r="R24" s="104">
        <f t="shared" si="1"/>
        <v>233498.87</v>
      </c>
      <c r="S24" s="104">
        <f t="shared" si="1"/>
        <v>233498.87</v>
      </c>
      <c r="T24" s="104">
        <f t="shared" si="1"/>
        <v>0</v>
      </c>
    </row>
    <row r="25" spans="1:20" s="61" customFormat="1" ht="24.75" customHeight="1">
      <c r="A25" s="147" t="s">
        <v>20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9"/>
    </row>
    <row r="26" spans="1:20" s="61" customFormat="1" ht="0.75" customHeight="1">
      <c r="A26" s="116"/>
      <c r="B26" s="102"/>
      <c r="C26" s="103"/>
      <c r="D26" s="114"/>
      <c r="E26" s="105"/>
      <c r="F26" s="105"/>
      <c r="G26" s="106"/>
      <c r="H26" s="107"/>
      <c r="I26" s="108"/>
      <c r="J26" s="117"/>
      <c r="K26" s="108"/>
      <c r="L26" s="108"/>
      <c r="M26" s="108"/>
      <c r="N26" s="118"/>
      <c r="O26" s="108"/>
      <c r="P26" s="108"/>
      <c r="Q26" s="108"/>
      <c r="R26" s="108"/>
      <c r="S26" s="108"/>
      <c r="T26" s="112"/>
    </row>
    <row r="27" spans="1:20" s="61" customFormat="1" ht="23.25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14"/>
      <c r="G27" s="114" t="s">
        <v>7</v>
      </c>
      <c r="H27" s="114" t="s">
        <v>7</v>
      </c>
      <c r="I27" s="114" t="s">
        <v>7</v>
      </c>
      <c r="J27" s="117"/>
      <c r="K27" s="114" t="s">
        <v>7</v>
      </c>
      <c r="L27" s="108"/>
      <c r="M27" s="114" t="s">
        <v>7</v>
      </c>
      <c r="N27" s="118"/>
      <c r="O27" s="108"/>
      <c r="P27" s="108"/>
      <c r="Q27" s="108"/>
      <c r="R27" s="108"/>
      <c r="S27" s="108"/>
      <c r="T27" s="112"/>
    </row>
    <row r="28" spans="1:20" s="61" customFormat="1" ht="22.5" customHeight="1">
      <c r="A28" s="147" t="s">
        <v>27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1:20" s="61" customFormat="1" ht="3" customHeight="1" hidden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4" customHeight="1">
      <c r="A30" s="113" t="s">
        <v>1</v>
      </c>
      <c r="B30" s="102"/>
      <c r="C30" s="114" t="s">
        <v>7</v>
      </c>
      <c r="D30" s="114" t="s">
        <v>7</v>
      </c>
      <c r="E30" s="114"/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18.75" customHeight="1">
      <c r="A31" s="150" t="s">
        <v>31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2"/>
    </row>
    <row r="32" spans="1:20" s="85" customFormat="1" ht="28.5" customHeight="1">
      <c r="A32" s="119"/>
      <c r="B32" s="119"/>
      <c r="C32" s="114" t="s">
        <v>7</v>
      </c>
      <c r="D32" s="114" t="s">
        <v>7</v>
      </c>
      <c r="E32" s="114" t="s">
        <v>7</v>
      </c>
      <c r="F32" s="104">
        <f>F20+F24</f>
        <v>107331000</v>
      </c>
      <c r="G32" s="114" t="s">
        <v>7</v>
      </c>
      <c r="H32" s="114" t="s">
        <v>7</v>
      </c>
      <c r="I32" s="114" t="s">
        <v>7</v>
      </c>
      <c r="J32" s="104">
        <f>J20+J24</f>
        <v>107331000</v>
      </c>
      <c r="K32" s="104" t="s">
        <v>7</v>
      </c>
      <c r="L32" s="104">
        <f>L20+L24</f>
        <v>0</v>
      </c>
      <c r="M32" s="104" t="s">
        <v>7</v>
      </c>
      <c r="N32" s="104">
        <f aca="true" t="shared" si="2" ref="N32:T32">N20+N24</f>
        <v>0</v>
      </c>
      <c r="O32" s="104">
        <f t="shared" si="2"/>
        <v>107331000</v>
      </c>
      <c r="P32" s="104">
        <f t="shared" si="2"/>
        <v>0</v>
      </c>
      <c r="Q32" s="104">
        <f t="shared" si="2"/>
        <v>0</v>
      </c>
      <c r="R32" s="104">
        <f t="shared" si="2"/>
        <v>233498.87</v>
      </c>
      <c r="S32" s="104">
        <f t="shared" si="2"/>
        <v>233498.87</v>
      </c>
      <c r="T32" s="104">
        <f t="shared" si="2"/>
        <v>0</v>
      </c>
    </row>
    <row r="33" spans="1:20" ht="24" customHeight="1">
      <c r="A33" s="89"/>
      <c r="B33" s="90"/>
      <c r="C33" s="90"/>
      <c r="D33" s="91"/>
      <c r="E33" s="91"/>
      <c r="F33" s="91"/>
      <c r="G33" s="92"/>
      <c r="H33" s="92"/>
      <c r="I33" s="93"/>
      <c r="J33" s="93"/>
      <c r="K33" s="94"/>
      <c r="L33" s="94"/>
      <c r="M33" s="94"/>
      <c r="N33" s="94"/>
      <c r="O33" s="93"/>
      <c r="P33" s="93"/>
      <c r="Q33" s="93"/>
      <c r="R33" s="93"/>
      <c r="S33" s="93"/>
      <c r="T33" s="93"/>
    </row>
    <row r="34" spans="1:20" ht="32.25" customHeight="1">
      <c r="A34" s="95" t="s">
        <v>123</v>
      </c>
      <c r="B34" s="96"/>
      <c r="C34" s="96"/>
      <c r="D34" s="97"/>
      <c r="E34" s="97"/>
      <c r="F34" s="97"/>
      <c r="G34" s="98"/>
      <c r="H34" s="98"/>
      <c r="I34" s="61"/>
      <c r="J34" s="95"/>
      <c r="K34" s="95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99"/>
      <c r="C35" s="99"/>
      <c r="D35" s="100"/>
      <c r="E35" s="100"/>
      <c r="F35" s="100"/>
      <c r="G35" s="71"/>
      <c r="H35" s="7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95" t="s">
        <v>124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71</v>
      </c>
      <c r="B38" s="96"/>
      <c r="C38" s="96"/>
      <c r="D38" s="97"/>
      <c r="E38" s="97"/>
      <c r="F38" s="97"/>
      <c r="G38" s="140" t="s">
        <v>73</v>
      </c>
      <c r="H38" s="140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95"/>
      <c r="B42" s="96"/>
      <c r="C42" s="96"/>
      <c r="D42" s="97"/>
      <c r="E42" s="97"/>
      <c r="F42" s="97"/>
      <c r="G42" s="98"/>
      <c r="H42" s="98"/>
      <c r="I42" s="61"/>
      <c r="J42" s="95"/>
      <c r="K42" s="95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5" customFormat="1" ht="16.5" customHeight="1">
      <c r="A53" s="60"/>
      <c r="D53" s="66"/>
      <c r="E53" s="66"/>
      <c r="F53" s="66"/>
      <c r="G53" s="67"/>
      <c r="H53" s="67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5" customFormat="1" ht="30" customHeight="1">
      <c r="A54" s="60"/>
      <c r="B54" s="86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G38:H38"/>
    <mergeCell ref="A13:T13"/>
    <mergeCell ref="A16:T16"/>
    <mergeCell ref="A21:T21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480" topLeftCell="A26" activePane="bottomLeft" state="split"/>
      <selection pane="topLeft" activeCell="T10" sqref="T10:T11"/>
      <selection pane="bottomLeft" activeCell="C24" sqref="C2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00390625" style="66" customWidth="1"/>
    <col min="5" max="5" width="14.25390625" style="66" customWidth="1"/>
    <col min="6" max="6" width="18.375" style="66" customWidth="1"/>
    <col min="7" max="7" width="15.25390625" style="67" customWidth="1"/>
    <col min="8" max="8" width="18.125" style="67" customWidth="1"/>
    <col min="9" max="9" width="16.875" style="60" customWidth="1"/>
    <col min="10" max="10" width="18.00390625" style="60" customWidth="1"/>
    <col min="11" max="12" width="16.625" style="60" customWidth="1"/>
    <col min="13" max="13" width="13.375" style="60" customWidth="1"/>
    <col min="14" max="14" width="17.00390625" style="60" customWidth="1"/>
    <col min="15" max="15" width="17.62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114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109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112</v>
      </c>
      <c r="P10" s="156"/>
      <c r="Q10" s="153" t="s">
        <v>15</v>
      </c>
      <c r="R10" s="153" t="s">
        <v>16</v>
      </c>
      <c r="S10" s="153" t="s">
        <v>8</v>
      </c>
      <c r="T10" s="153" t="s">
        <v>113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62" t="s">
        <v>18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4"/>
    </row>
    <row r="17" spans="1:20" s="61" customFormat="1" ht="98.2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92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94.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1.5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</f>
        <v>237496.95</v>
      </c>
      <c r="S23" s="110">
        <f>124786.53+112710.42</f>
        <v>237496.95</v>
      </c>
      <c r="T23" s="109">
        <f>Q23+R23-S23</f>
        <v>0</v>
      </c>
    </row>
    <row r="24" spans="1:20" s="61" customFormat="1" ht="97.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v>37397.26</v>
      </c>
      <c r="S24" s="110">
        <v>37397.26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460757.23</v>
      </c>
      <c r="S25" s="104">
        <f t="shared" si="1"/>
        <v>460757.23</v>
      </c>
      <c r="T25" s="104">
        <f t="shared" si="1"/>
        <v>0</v>
      </c>
    </row>
    <row r="26" spans="1:20" s="61" customFormat="1" ht="24.75" customHeight="1">
      <c r="A26" s="147" t="s">
        <v>20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47" t="s">
        <v>27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50" t="s">
        <v>31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2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460757.23</v>
      </c>
      <c r="S33" s="104">
        <f t="shared" si="2"/>
        <v>460757.23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124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40" t="s">
        <v>73</v>
      </c>
      <c r="H39" s="140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G39:H39"/>
    <mergeCell ref="A13:T13"/>
    <mergeCell ref="A16:T16"/>
    <mergeCell ref="A21:T21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480" topLeftCell="A24" activePane="bottomLeft" state="split"/>
      <selection pane="topLeft" activeCell="T10" sqref="T10:T11"/>
      <selection pane="bottomLeft" activeCell="D23" sqref="D23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8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122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109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120</v>
      </c>
      <c r="P10" s="156"/>
      <c r="Q10" s="153" t="s">
        <v>15</v>
      </c>
      <c r="R10" s="153" t="s">
        <v>16</v>
      </c>
      <c r="S10" s="153" t="s">
        <v>8</v>
      </c>
      <c r="T10" s="153" t="s">
        <v>121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</f>
        <v>362283.48</v>
      </c>
      <c r="S23" s="110">
        <f>124786.53+112710.42+124786.53</f>
        <v>362283.48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</f>
        <v>203013.7</v>
      </c>
      <c r="S24" s="110">
        <f>37397.26+165616.44</f>
        <v>203013.7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751160.2</v>
      </c>
      <c r="S25" s="104">
        <f t="shared" si="1"/>
        <v>751160.2</v>
      </c>
      <c r="T25" s="104">
        <f t="shared" si="1"/>
        <v>0</v>
      </c>
    </row>
    <row r="26" spans="1:20" s="61" customFormat="1" ht="24.75" customHeight="1">
      <c r="A26" s="147" t="s">
        <v>20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47" t="s">
        <v>27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50" t="s">
        <v>31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2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751160.2</v>
      </c>
      <c r="S33" s="104">
        <f t="shared" si="2"/>
        <v>751160.2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124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40" t="s">
        <v>73</v>
      </c>
      <c r="H39" s="140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9:H39"/>
    <mergeCell ref="A13:T13"/>
    <mergeCell ref="A16:T16"/>
    <mergeCell ref="A21:T21"/>
    <mergeCell ref="A26:T26"/>
    <mergeCell ref="A29:T29"/>
    <mergeCell ref="A32:T32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2070" topLeftCell="A22" activePane="bottomLeft" state="split"/>
      <selection pane="topLeft" activeCell="S25" sqref="S25"/>
      <selection pane="bottomLeft" activeCell="D25" sqref="D25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126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109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127</v>
      </c>
      <c r="P10" s="156"/>
      <c r="Q10" s="153" t="s">
        <v>15</v>
      </c>
      <c r="R10" s="153" t="s">
        <v>16</v>
      </c>
      <c r="S10" s="153" t="s">
        <v>8</v>
      </c>
      <c r="T10" s="153" t="s">
        <v>128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124786.53+112710.42+124786.53+120761.16</f>
        <v>483044.64</v>
      </c>
      <c r="S23" s="110">
        <f>124786.53+112710.42+124786.53+120761.16</f>
        <v>483044.64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</f>
        <v>363287.67000000004</v>
      </c>
      <c r="S24" s="110">
        <f>37397.26+165616.44+160273.97</f>
        <v>363287.67000000004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1032195.3300000001</v>
      </c>
      <c r="S25" s="104">
        <f t="shared" si="1"/>
        <v>1032195.3300000001</v>
      </c>
      <c r="T25" s="104">
        <f t="shared" si="1"/>
        <v>0</v>
      </c>
    </row>
    <row r="26" spans="1:20" s="61" customFormat="1" ht="24.75" customHeight="1">
      <c r="A26" s="147" t="s">
        <v>20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47" t="s">
        <v>27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50" t="s">
        <v>31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2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1032195.3300000001</v>
      </c>
      <c r="S33" s="104">
        <f t="shared" si="2"/>
        <v>1032195.3300000001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124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40" t="s">
        <v>73</v>
      </c>
      <c r="H39" s="140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G39:H39"/>
    <mergeCell ref="A13:T13"/>
    <mergeCell ref="A16:T16"/>
    <mergeCell ref="A21:T21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K10">
      <pane ySplit="2955" topLeftCell="A23" activePane="bottomLeft" state="split"/>
      <selection pane="topLeft" activeCell="D10" sqref="D10:D11"/>
      <selection pane="bottomLeft" activeCell="F25" sqref="F25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132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109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130</v>
      </c>
      <c r="P10" s="156"/>
      <c r="Q10" s="153" t="s">
        <v>15</v>
      </c>
      <c r="R10" s="153" t="s">
        <v>16</v>
      </c>
      <c r="S10" s="153" t="s">
        <v>8</v>
      </c>
      <c r="T10" s="153" t="s">
        <v>131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124786.53+112710.42+124786.53+120761.16+124786.53</f>
        <v>607831.17</v>
      </c>
      <c r="S23" s="110">
        <f>124786.53+112710.42+124786.53+120761.16+124786.53</f>
        <v>607831.17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</f>
        <v>528904.1100000001</v>
      </c>
      <c r="S24" s="110">
        <f>37397.26+165616.44+160273.97+165616.44</f>
        <v>528904.1100000001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133</v>
      </c>
      <c r="C25" s="103" t="s">
        <v>85</v>
      </c>
      <c r="D25" s="104">
        <v>19131000</v>
      </c>
      <c r="E25" s="105" t="s">
        <v>36</v>
      </c>
      <c r="F25" s="104">
        <f>O25</f>
        <v>0</v>
      </c>
      <c r="G25" s="106" t="s">
        <v>134</v>
      </c>
      <c r="H25" s="107" t="s">
        <v>54</v>
      </c>
      <c r="I25" s="108">
        <v>10.49725</v>
      </c>
      <c r="J25" s="104">
        <v>0</v>
      </c>
      <c r="K25" s="106"/>
      <c r="L25" s="104"/>
      <c r="M25" s="106"/>
      <c r="N25" s="104"/>
      <c r="O25" s="110"/>
      <c r="P25" s="108"/>
      <c r="Q25" s="108"/>
      <c r="R25" s="110"/>
      <c r="S25" s="110"/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20000000</v>
      </c>
      <c r="M26" s="104" t="s">
        <v>7</v>
      </c>
      <c r="N26" s="104">
        <f>SUM(N22:N25)</f>
        <v>20000000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1322598.3000000003</v>
      </c>
      <c r="S26" s="104">
        <f t="shared" si="1"/>
        <v>1322598.3000000003</v>
      </c>
      <c r="T26" s="104">
        <f t="shared" si="1"/>
        <v>0</v>
      </c>
    </row>
    <row r="27" spans="1:20" s="61" customFormat="1" ht="24.75" customHeight="1">
      <c r="A27" s="147" t="s">
        <v>20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47" t="s">
        <v>27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0" t="s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20000000</v>
      </c>
      <c r="M34" s="104" t="s">
        <v>7</v>
      </c>
      <c r="N34" s="104">
        <f aca="true" t="shared" si="2" ref="N34:T34">N20+N26</f>
        <v>20000000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1322598.3000000003</v>
      </c>
      <c r="S34" s="104">
        <f t="shared" si="2"/>
        <v>1322598.3000000003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123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124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71</v>
      </c>
      <c r="B40" s="96"/>
      <c r="C40" s="96"/>
      <c r="D40" s="97"/>
      <c r="E40" s="97"/>
      <c r="F40" s="97"/>
      <c r="G40" s="140" t="s">
        <v>73</v>
      </c>
      <c r="H40" s="14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9">
      <pane xSplit="9795" ySplit="2955" topLeftCell="O1" activePane="topLeft" state="split"/>
      <selection pane="topLeft" activeCell="A9" sqref="A1:IV16384"/>
      <selection pane="topRight" activeCell="O11" sqref="O11"/>
      <selection pane="bottomLeft" activeCell="A27" sqref="A27:T27"/>
      <selection pane="bottomRight" activeCell="O34" sqref="O3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135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109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139</v>
      </c>
      <c r="P10" s="156"/>
      <c r="Q10" s="153" t="s">
        <v>15</v>
      </c>
      <c r="R10" s="153" t="s">
        <v>16</v>
      </c>
      <c r="S10" s="153" t="s">
        <v>8</v>
      </c>
      <c r="T10" s="153" t="s">
        <v>138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/>
      <c r="T17" s="112">
        <f>Q17+R17-S17</f>
        <v>11464.19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/>
      <c r="T18" s="112">
        <f>Q18+R18-S18</f>
        <v>18884.3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/>
      <c r="T19" s="112">
        <f>Q19+R19-S19</f>
        <v>86780.82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0</v>
      </c>
      <c r="T20" s="104">
        <f t="shared" si="0"/>
        <v>117129.31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136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</f>
        <v>689178.0800000001</v>
      </c>
      <c r="S24" s="110">
        <f>37397.26+165616.44+160273.97+165616.44+160273.97</f>
        <v>689178.0800000001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133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134</v>
      </c>
      <c r="H25" s="107" t="s">
        <v>54</v>
      </c>
      <c r="I25" s="108">
        <v>10.49725</v>
      </c>
      <c r="J25" s="104">
        <v>0</v>
      </c>
      <c r="K25" s="106" t="s">
        <v>137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v>132047.93</v>
      </c>
      <c r="S25" s="110">
        <v>132047.93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1719579.87</v>
      </c>
      <c r="S26" s="104">
        <f t="shared" si="1"/>
        <v>1719579.87</v>
      </c>
      <c r="T26" s="104">
        <f t="shared" si="1"/>
        <v>0</v>
      </c>
    </row>
    <row r="27" spans="1:20" s="61" customFormat="1" ht="24.75" customHeight="1">
      <c r="A27" s="147" t="s">
        <v>20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47" t="s">
        <v>27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0" t="s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1836709.1800000002</v>
      </c>
      <c r="S34" s="104">
        <f t="shared" si="2"/>
        <v>1719579.87</v>
      </c>
      <c r="T34" s="104">
        <f t="shared" si="2"/>
        <v>117129.31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123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124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71</v>
      </c>
      <c r="B40" s="96"/>
      <c r="C40" s="96"/>
      <c r="D40" s="97"/>
      <c r="E40" s="97"/>
      <c r="F40" s="97"/>
      <c r="G40" s="140" t="s">
        <v>73</v>
      </c>
      <c r="H40" s="14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1">
      <pane ySplit="5925" topLeftCell="A19" activePane="bottomLeft" state="split"/>
      <selection pane="topLeft" activeCell="T12" sqref="T12"/>
      <selection pane="bottomLeft" activeCell="I19" sqref="I19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140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109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141</v>
      </c>
      <c r="P10" s="156"/>
      <c r="Q10" s="153" t="s">
        <v>15</v>
      </c>
      <c r="R10" s="153" t="s">
        <v>16</v>
      </c>
      <c r="S10" s="153" t="s">
        <v>8</v>
      </c>
      <c r="T10" s="153" t="s">
        <v>142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65" t="s">
        <v>146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136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</f>
        <v>854794.52</v>
      </c>
      <c r="S24" s="110">
        <f>37397.26+165616.44+160273.97+165616.44+160273.97+165616.44</f>
        <v>854794.52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133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134</v>
      </c>
      <c r="H25" s="107" t="s">
        <v>54</v>
      </c>
      <c r="I25" s="108">
        <v>10.49725</v>
      </c>
      <c r="J25" s="104">
        <v>0</v>
      </c>
      <c r="K25" s="106" t="s">
        <v>137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</f>
        <v>302609.83999999997</v>
      </c>
      <c r="S25" s="110">
        <f>132047.93+170561.91</f>
        <v>302609.83999999997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2055758.2200000002</v>
      </c>
      <c r="S26" s="104">
        <f t="shared" si="1"/>
        <v>2055758.2200000002</v>
      </c>
      <c r="T26" s="104">
        <f t="shared" si="1"/>
        <v>0</v>
      </c>
    </row>
    <row r="27" spans="1:20" s="61" customFormat="1" ht="24.75" customHeight="1">
      <c r="A27" s="147" t="s">
        <v>20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47" t="s">
        <v>27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0" t="s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2172887.5300000003</v>
      </c>
      <c r="S34" s="104">
        <f t="shared" si="2"/>
        <v>2172887.5300000003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144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143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145</v>
      </c>
      <c r="B40" s="96"/>
      <c r="C40" s="96"/>
      <c r="D40" s="97"/>
      <c r="E40" s="97"/>
      <c r="F40" s="97"/>
      <c r="G40" s="140" t="s">
        <v>73</v>
      </c>
      <c r="H40" s="14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rfu8</cp:lastModifiedBy>
  <cp:lastPrinted>2023-08-03T09:32:33Z</cp:lastPrinted>
  <dcterms:created xsi:type="dcterms:W3CDTF">2006-06-05T06:40:26Z</dcterms:created>
  <dcterms:modified xsi:type="dcterms:W3CDTF">2023-08-10T09:37:25Z</dcterms:modified>
  <cp:category/>
  <cp:version/>
  <cp:contentType/>
  <cp:contentStatus/>
</cp:coreProperties>
</file>